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vingtc\Desktop\"/>
    </mc:Choice>
  </mc:AlternateContent>
  <bookViews>
    <workbookView xWindow="2220" yWindow="1200" windowWidth="28140" windowHeight="17940"/>
  </bookViews>
  <sheets>
    <sheet name="Proposed budget" sheetId="1" r:id="rId1"/>
  </sheets>
  <externalReferences>
    <externalReference r:id="rId2"/>
  </externalReferences>
  <definedNames>
    <definedName name="CombDirectTotal">#REF!</definedName>
    <definedName name="CombIndirect">#REF!</definedName>
    <definedName name="FirstIndirect">#REF!</definedName>
    <definedName name="FirstSubcDirect">'[1]Year 1'!#REF!</definedName>
    <definedName name="_xlnm.Print_Area" localSheetId="0">'Proposed budget'!$A:$W</definedName>
    <definedName name="Print_Area_MI">#REF!</definedName>
    <definedName name="_xlnm.Print_Titles" localSheetId="0">'Proposed budget'!$1:$5</definedName>
    <definedName name="Print_Titles_MI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3" i="1" l="1"/>
  <c r="U12" i="1"/>
  <c r="U11" i="1"/>
  <c r="U10" i="1"/>
  <c r="U9" i="1"/>
  <c r="Q13" i="1"/>
  <c r="Q12" i="1"/>
  <c r="Q11" i="1"/>
  <c r="Q10" i="1"/>
  <c r="Q9" i="1"/>
  <c r="M13" i="1"/>
  <c r="M12" i="1"/>
  <c r="M11" i="1"/>
  <c r="M10" i="1"/>
  <c r="M9" i="1"/>
  <c r="I13" i="1"/>
  <c r="I12" i="1"/>
  <c r="I11" i="1"/>
  <c r="I10" i="1"/>
  <c r="I9" i="1"/>
  <c r="F73" i="1" l="1"/>
  <c r="AB11" i="1" l="1"/>
  <c r="J19" i="1"/>
  <c r="N19" i="1"/>
  <c r="R19" i="1"/>
  <c r="V19" i="1"/>
  <c r="J73" i="1"/>
  <c r="J74" i="1"/>
  <c r="J82" i="1" s="1"/>
  <c r="N74" i="1"/>
  <c r="N73" i="1"/>
  <c r="N81" i="1" s="1"/>
  <c r="R73" i="1"/>
  <c r="R81" i="1" s="1"/>
  <c r="R74" i="1"/>
  <c r="R82" i="1" s="1"/>
  <c r="V74" i="1"/>
  <c r="V82" i="1" s="1"/>
  <c r="V73" i="1"/>
  <c r="V81" i="1" s="1"/>
  <c r="J81" i="1"/>
  <c r="N82" i="1"/>
  <c r="V18" i="1" l="1"/>
  <c r="R18" i="1"/>
  <c r="V34" i="1"/>
  <c r="R34" i="1"/>
  <c r="N34" i="1"/>
  <c r="V33" i="1"/>
  <c r="V32" i="1"/>
  <c r="V31" i="1"/>
  <c r="R33" i="1"/>
  <c r="R32" i="1"/>
  <c r="R31" i="1"/>
  <c r="N33" i="1"/>
  <c r="N31" i="1"/>
  <c r="J33" i="1"/>
  <c r="J31" i="1"/>
  <c r="F19" i="1"/>
  <c r="F74" i="1"/>
  <c r="F41" i="1"/>
  <c r="F33" i="1"/>
  <c r="F31" i="1"/>
  <c r="F18" i="1"/>
  <c r="F32" i="1" l="1"/>
  <c r="F81" i="1"/>
  <c r="F26" i="1" l="1"/>
  <c r="J18" i="1"/>
  <c r="N18" i="1" s="1"/>
  <c r="W18" i="1" s="1"/>
  <c r="AA11" i="1" l="1"/>
  <c r="AC11" i="1" s="1"/>
  <c r="AE11" i="1" s="1"/>
  <c r="AA10" i="1"/>
  <c r="AC10" i="1" s="1"/>
  <c r="AE10" i="1" s="1"/>
  <c r="AG10" i="1" s="1"/>
  <c r="AG11" i="1" l="1"/>
  <c r="AD10" i="1"/>
  <c r="AD11" i="1"/>
  <c r="AF11" i="1" s="1"/>
  <c r="AH11" i="1" s="1"/>
  <c r="AB12" i="1"/>
  <c r="G10" i="1"/>
  <c r="C10" i="1"/>
  <c r="D10" i="1"/>
  <c r="E10" i="1" s="1"/>
  <c r="C11" i="1"/>
  <c r="D11" i="1"/>
  <c r="E11" i="1" s="1"/>
  <c r="C12" i="1"/>
  <c r="D12" i="1"/>
  <c r="E12" i="1" s="1"/>
  <c r="P11" i="1" l="1"/>
  <c r="AD12" i="1"/>
  <c r="H12" i="1"/>
  <c r="P12" i="1"/>
  <c r="H11" i="1"/>
  <c r="J11" i="1" s="1"/>
  <c r="AF10" i="1"/>
  <c r="AH10" i="1" s="1"/>
  <c r="L10" i="1"/>
  <c r="G11" i="1"/>
  <c r="G12" i="1"/>
  <c r="H10" i="1"/>
  <c r="O11" i="1"/>
  <c r="L11" i="1"/>
  <c r="K10" i="1"/>
  <c r="L12" i="1"/>
  <c r="K11" i="1"/>
  <c r="F12" i="1"/>
  <c r="F11" i="1"/>
  <c r="F10" i="1"/>
  <c r="K12" i="1" l="1"/>
  <c r="P10" i="1"/>
  <c r="O10" i="1"/>
  <c r="N12" i="1"/>
  <c r="AH12" i="1"/>
  <c r="R12" i="1"/>
  <c r="J12" i="1"/>
  <c r="J10" i="1"/>
  <c r="N10" i="1"/>
  <c r="T11" i="1"/>
  <c r="S11" i="1"/>
  <c r="S10" i="1"/>
  <c r="T10" i="1"/>
  <c r="N11" i="1"/>
  <c r="R11" i="1"/>
  <c r="F82" i="1"/>
  <c r="AB13" i="1"/>
  <c r="AD13" i="1" s="1"/>
  <c r="J32" i="1" s="1"/>
  <c r="D13" i="1"/>
  <c r="E13" i="1" s="1"/>
  <c r="C13" i="1"/>
  <c r="W19" i="1"/>
  <c r="Y9" i="1"/>
  <c r="T12" i="1" l="1"/>
  <c r="R10" i="1"/>
  <c r="V11" i="1"/>
  <c r="W11" i="1" s="1"/>
  <c r="V10" i="1"/>
  <c r="K13" i="1"/>
  <c r="AF13" i="1"/>
  <c r="L13" i="1"/>
  <c r="H13" i="1"/>
  <c r="G13" i="1"/>
  <c r="F13" i="1"/>
  <c r="V12" i="1" l="1"/>
  <c r="W12" i="1" s="1"/>
  <c r="W10" i="1"/>
  <c r="N13" i="1"/>
  <c r="J13" i="1"/>
  <c r="O13" i="1"/>
  <c r="P13" i="1"/>
  <c r="AH13" i="1"/>
  <c r="N32" i="1" s="1"/>
  <c r="S13" i="1" l="1"/>
  <c r="T13" i="1"/>
  <c r="R13" i="1"/>
  <c r="V13" i="1" l="1"/>
  <c r="W13" i="1" s="1"/>
  <c r="AB9" i="1" l="1"/>
  <c r="G9" i="1" s="1"/>
  <c r="J30" i="1"/>
  <c r="N30" i="1" s="1"/>
  <c r="W30" i="1" s="1"/>
  <c r="J20" i="1"/>
  <c r="J21" i="1"/>
  <c r="N21" i="1" s="1"/>
  <c r="R21" i="1" s="1"/>
  <c r="V21" i="1" s="1"/>
  <c r="J41" i="1"/>
  <c r="J45" i="1" s="1"/>
  <c r="J22" i="1"/>
  <c r="J23" i="1"/>
  <c r="N23" i="1" s="1"/>
  <c r="J24" i="1"/>
  <c r="J25" i="1"/>
  <c r="N25" i="1" s="1"/>
  <c r="J35" i="1"/>
  <c r="W35" i="1" s="1"/>
  <c r="J36" i="1"/>
  <c r="W67" i="1"/>
  <c r="W59" i="1"/>
  <c r="F77" i="1"/>
  <c r="F85" i="1"/>
  <c r="V53" i="1"/>
  <c r="V61" i="1"/>
  <c r="V69" i="1"/>
  <c r="R53" i="1"/>
  <c r="R61" i="1"/>
  <c r="R69" i="1"/>
  <c r="N53" i="1"/>
  <c r="N61" i="1"/>
  <c r="N69" i="1"/>
  <c r="J53" i="1"/>
  <c r="J61" i="1"/>
  <c r="J69" i="1"/>
  <c r="F53" i="1"/>
  <c r="F61" i="1"/>
  <c r="F45" i="1"/>
  <c r="F69" i="1"/>
  <c r="J77" i="1"/>
  <c r="J85" i="1"/>
  <c r="N77" i="1"/>
  <c r="N85" i="1"/>
  <c r="R77" i="1"/>
  <c r="R85" i="1"/>
  <c r="V77" i="1"/>
  <c r="V85" i="1"/>
  <c r="C9" i="1"/>
  <c r="W42" i="1"/>
  <c r="W43" i="1"/>
  <c r="W44" i="1"/>
  <c r="W58" i="1"/>
  <c r="W60" i="1"/>
  <c r="W82" i="1"/>
  <c r="W83" i="1"/>
  <c r="W84" i="1"/>
  <c r="W74" i="1"/>
  <c r="W75" i="1"/>
  <c r="W76" i="1"/>
  <c r="W51" i="1"/>
  <c r="W52" i="1"/>
  <c r="W49" i="1"/>
  <c r="W50" i="1"/>
  <c r="W57" i="1"/>
  <c r="W65" i="1"/>
  <c r="W66" i="1"/>
  <c r="W68" i="1"/>
  <c r="W73" i="1"/>
  <c r="W81" i="1"/>
  <c r="W31" i="1"/>
  <c r="W34" i="1"/>
  <c r="F37" i="1"/>
  <c r="W33" i="1"/>
  <c r="R25" i="1" l="1"/>
  <c r="V25" i="1" s="1"/>
  <c r="R23" i="1"/>
  <c r="V23" i="1" s="1"/>
  <c r="AD9" i="1"/>
  <c r="AF9" i="1" s="1"/>
  <c r="AH9" i="1" s="1"/>
  <c r="S9" i="1" s="1"/>
  <c r="N20" i="1"/>
  <c r="J26" i="1"/>
  <c r="W69" i="1"/>
  <c r="N41" i="1"/>
  <c r="W61" i="1"/>
  <c r="W77" i="1"/>
  <c r="W53" i="1"/>
  <c r="J37" i="1"/>
  <c r="W85" i="1"/>
  <c r="N36" i="1"/>
  <c r="W36" i="1" s="1"/>
  <c r="O9" i="1"/>
  <c r="W21" i="1"/>
  <c r="N24" i="1"/>
  <c r="N22" i="1"/>
  <c r="AA9" i="1"/>
  <c r="H9" i="1" s="1"/>
  <c r="K9" i="1"/>
  <c r="D9" i="1"/>
  <c r="W25" i="1" l="1"/>
  <c r="R20" i="1"/>
  <c r="R24" i="1"/>
  <c r="V24" i="1" s="1"/>
  <c r="W23" i="1"/>
  <c r="R22" i="1"/>
  <c r="V22" i="1" s="1"/>
  <c r="R41" i="1"/>
  <c r="N37" i="1"/>
  <c r="N26" i="1"/>
  <c r="N45" i="1"/>
  <c r="V37" i="1"/>
  <c r="R37" i="1"/>
  <c r="H14" i="1"/>
  <c r="E9" i="1"/>
  <c r="D14" i="1"/>
  <c r="AC9" i="1"/>
  <c r="W22" i="1" l="1"/>
  <c r="W24" i="1"/>
  <c r="V20" i="1"/>
  <c r="R26" i="1"/>
  <c r="V41" i="1"/>
  <c r="V45" i="1" s="1"/>
  <c r="R45" i="1"/>
  <c r="W41" i="1"/>
  <c r="W45" i="1" s="1"/>
  <c r="W32" i="1"/>
  <c r="W37" i="1" s="1"/>
  <c r="L9" i="1"/>
  <c r="AE9" i="1"/>
  <c r="E14" i="1"/>
  <c r="F9" i="1"/>
  <c r="I14" i="1"/>
  <c r="J9" i="1"/>
  <c r="J14" i="1" s="1"/>
  <c r="J89" i="1" s="1"/>
  <c r="J90" i="1" s="1"/>
  <c r="V26" i="1" l="1"/>
  <c r="W20" i="1"/>
  <c r="W26" i="1" s="1"/>
  <c r="L14" i="1"/>
  <c r="N9" i="1"/>
  <c r="N14" i="1" s="1"/>
  <c r="N89" i="1" s="1"/>
  <c r="N90" i="1" s="1"/>
  <c r="AG9" i="1"/>
  <c r="T9" i="1" s="1"/>
  <c r="P9" i="1"/>
  <c r="F14" i="1"/>
  <c r="F89" i="1" s="1"/>
  <c r="F90" i="1" s="1"/>
  <c r="F91" i="1" s="1"/>
  <c r="V9" i="1" l="1"/>
  <c r="V14" i="1" s="1"/>
  <c r="V89" i="1" s="1"/>
  <c r="V90" i="1" s="1"/>
  <c r="M14" i="1"/>
  <c r="T14" i="1"/>
  <c r="U14" i="1"/>
  <c r="P14" i="1"/>
  <c r="J91" i="1" l="1"/>
  <c r="J92" i="1" s="1"/>
  <c r="R9" i="1"/>
  <c r="Q14" i="1"/>
  <c r="N91" i="1"/>
  <c r="R14" i="1" l="1"/>
  <c r="R89" i="1" s="1"/>
  <c r="R90" i="1" s="1"/>
  <c r="W9" i="1"/>
  <c r="W14" i="1" s="1"/>
  <c r="F92" i="1"/>
  <c r="N92" i="1"/>
  <c r="V91" i="1" l="1"/>
  <c r="V92" i="1" s="1"/>
  <c r="R91" i="1" l="1"/>
  <c r="W91" i="1" s="1"/>
  <c r="W90" i="1"/>
  <c r="W89" i="1"/>
  <c r="R92" i="1" l="1"/>
  <c r="W92" i="1" s="1"/>
</calcChain>
</file>

<file path=xl/comments1.xml><?xml version="1.0" encoding="utf-8"?>
<comments xmlns="http://schemas.openxmlformats.org/spreadsheetml/2006/main">
  <authors>
    <author>choeel</author>
  </authors>
  <commentList>
    <comment ref="A89" authorId="0" shapeId="0">
      <text>
        <r>
          <rPr>
            <b/>
            <sz val="8"/>
            <color indexed="81"/>
            <rFont val="Tahoma"/>
            <family val="2"/>
          </rPr>
          <t>choeel:</t>
        </r>
        <r>
          <rPr>
            <sz val="8"/>
            <color indexed="81"/>
            <rFont val="Tahoma"/>
            <family val="2"/>
          </rPr>
          <t xml:space="preserve">
Prime DC + Sub DC + Sub F&amp;A</t>
        </r>
      </text>
    </comment>
    <comment ref="A90" authorId="0" shapeId="0">
      <text>
        <r>
          <rPr>
            <b/>
            <sz val="8"/>
            <color indexed="81"/>
            <rFont val="Tahoma"/>
            <family val="2"/>
          </rPr>
          <t>choeel: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1) No consortium </t>
        </r>
        <r>
          <rPr>
            <sz val="8"/>
            <color indexed="81"/>
            <rFont val="Tahoma"/>
            <family val="2"/>
          </rPr>
          <t xml:space="preserve">= Prime DC - (equipment + patient care)
</t>
        </r>
        <r>
          <rPr>
            <b/>
            <sz val="8"/>
            <color indexed="81"/>
            <rFont val="Tahoma"/>
            <family val="2"/>
          </rPr>
          <t>2) Yr1 Consortium total &gt; 25000</t>
        </r>
        <r>
          <rPr>
            <sz val="8"/>
            <color indexed="81"/>
            <rFont val="Tahoma"/>
            <family val="2"/>
          </rPr>
          <t xml:space="preserve">
    Year1 = Prime DC - (equipment + patient care) + 25000 x # of consortiums
</t>
        </r>
        <r>
          <rPr>
            <b/>
            <sz val="8"/>
            <color indexed="81"/>
            <rFont val="Tahoma"/>
            <family val="2"/>
          </rPr>
          <t>3) Yr1 Consortium total &lt; 25000</t>
        </r>
        <r>
          <rPr>
            <sz val="8"/>
            <color indexed="81"/>
            <rFont val="Tahoma"/>
            <family val="2"/>
          </rPr>
          <t xml:space="preserve">
    Year1 = Prime DC - (equipment + patient care) + (Yr1 consortium total)
    Year2 = Prime DC - (equipment + patient care) + (25000 - Yr1 consortium total)</t>
        </r>
      </text>
    </comment>
  </commentList>
</comments>
</file>

<file path=xl/sharedStrings.xml><?xml version="1.0" encoding="utf-8"?>
<sst xmlns="http://schemas.openxmlformats.org/spreadsheetml/2006/main" count="151" uniqueCount="67">
  <si>
    <t>EB - FT</t>
  </si>
  <si>
    <t>EB - PT</t>
  </si>
  <si>
    <t>F&amp;A</t>
  </si>
  <si>
    <t>YR 1</t>
  </si>
  <si>
    <t>YR 2</t>
  </si>
  <si>
    <t>YR 3</t>
  </si>
  <si>
    <t>YR 4</t>
  </si>
  <si>
    <t>YR 5</t>
  </si>
  <si>
    <t>YEAR 1</t>
  </si>
  <si>
    <t>YEAR 2</t>
  </si>
  <si>
    <t>YEAR 3</t>
  </si>
  <si>
    <t>YEAR 4</t>
  </si>
  <si>
    <t>YEAR 5</t>
  </si>
  <si>
    <t>TOTAL</t>
  </si>
  <si>
    <t>role</t>
  </si>
  <si>
    <t>name</t>
  </si>
  <si>
    <t>MTDC</t>
  </si>
  <si>
    <t xml:space="preserve">  </t>
  </si>
  <si>
    <t xml:space="preserve">PI Name: </t>
  </si>
  <si>
    <t xml:space="preserve">Sponsor: </t>
  </si>
  <si>
    <t xml:space="preserve">Start Date: </t>
  </si>
  <si>
    <t xml:space="preserve">End Date: </t>
  </si>
  <si>
    <t xml:space="preserve">Title: </t>
  </si>
  <si>
    <t>TRAVEL</t>
  </si>
  <si>
    <t>CONSULTANT</t>
  </si>
  <si>
    <t>EQUIPMENT</t>
  </si>
  <si>
    <t>PATIENT CARE</t>
  </si>
  <si>
    <t>SUPPLIES</t>
  </si>
  <si>
    <t>OTHER EXPENSES</t>
  </si>
  <si>
    <t>PERSONNEL</t>
  </si>
  <si>
    <t>eb</t>
  </si>
  <si>
    <t>sal+eb</t>
  </si>
  <si>
    <t>PD/PI</t>
  </si>
  <si>
    <t>Total Personnel</t>
  </si>
  <si>
    <t>Total Supplies</t>
  </si>
  <si>
    <t>Total Other expenses</t>
  </si>
  <si>
    <t>Total Travel</t>
  </si>
  <si>
    <t>Total Consultant</t>
  </si>
  <si>
    <t>Total Equipment</t>
  </si>
  <si>
    <t>Total Patient care</t>
  </si>
  <si>
    <t>CONSORTIUM DIRECT</t>
  </si>
  <si>
    <t>Total Consortium Direct</t>
  </si>
  <si>
    <t>CONSORTIUM F&amp;A</t>
  </si>
  <si>
    <t>Total Consortium F&amp;A</t>
  </si>
  <si>
    <t>base sal</t>
  </si>
  <si>
    <t>effort</t>
  </si>
  <si>
    <t>cm</t>
  </si>
  <si>
    <t>salary</t>
  </si>
  <si>
    <t>TOTAL DIRECT</t>
  </si>
  <si>
    <t>TOTAL F&amp;A</t>
  </si>
  <si>
    <t>SUMMARY</t>
  </si>
  <si>
    <t>TOTAL COST</t>
  </si>
  <si>
    <t>PI Meeting 1 per year</t>
  </si>
  <si>
    <t>University of Iowa</t>
  </si>
  <si>
    <t>Univ of Iowa</t>
  </si>
  <si>
    <t>Materials and supplies</t>
  </si>
  <si>
    <t>CHOP</t>
  </si>
  <si>
    <t>Junior Postdoc</t>
  </si>
  <si>
    <t>Senior Postdoc</t>
  </si>
  <si>
    <t>bioinformatician</t>
  </si>
  <si>
    <t>TBD</t>
  </si>
  <si>
    <t>Postdoctoral Insurance at $5600/year times 2</t>
  </si>
  <si>
    <t xml:space="preserve">Research Specialist </t>
  </si>
  <si>
    <t>Animal costs</t>
  </si>
  <si>
    <t>Sequencing costs</t>
  </si>
  <si>
    <t>Server usage: computing and storage charges</t>
  </si>
  <si>
    <t>Publication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</si>
</sst>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8" formatCode="General_)"/>
  </numFmts>
  <fonts count="18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Geneva"/>
    </font>
    <font>
      <sz val="9"/>
      <name val="Geneva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rgb="FF00B0F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/>
      <right style="thin">
        <color auto="1"/>
      </right>
      <top style="thick">
        <color theme="4" tint="0.499984740745262"/>
      </top>
      <bottom/>
      <diagonal/>
    </border>
    <border>
      <left style="thin">
        <color auto="1"/>
      </left>
      <right/>
      <top style="thick">
        <color theme="4" tint="0.499984740745262"/>
      </top>
      <bottom/>
      <diagonal/>
    </border>
    <border>
      <left style="thin">
        <color auto="1"/>
      </left>
      <right style="thin">
        <color auto="1"/>
      </right>
      <top style="thick">
        <color theme="4" tint="0.499984740745262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0" fillId="0" borderId="9" applyNumberFormat="0" applyFill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89">
    <xf numFmtId="0" fontId="0" fillId="0" borderId="0" xfId="0"/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3" fontId="5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164" fontId="5" fillId="0" borderId="0" xfId="1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10" fillId="0" borderId="9" xfId="2" applyFill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vertical="center"/>
    </xf>
    <xf numFmtId="165" fontId="5" fillId="0" borderId="8" xfId="1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10" fillId="0" borderId="0" xfId="2" applyFill="1" applyBorder="1" applyAlignment="1" applyProtection="1">
      <alignment horizontal="center" vertical="center"/>
    </xf>
    <xf numFmtId="0" fontId="10" fillId="0" borderId="9" xfId="2" applyFill="1" applyBorder="1" applyAlignment="1" applyProtection="1">
      <alignment horizontal="center" vertical="center"/>
    </xf>
    <xf numFmtId="0" fontId="12" fillId="2" borderId="8" xfId="3" applyFont="1" applyBorder="1" applyAlignment="1" applyProtection="1">
      <alignment vertical="center"/>
      <protection locked="0"/>
    </xf>
    <xf numFmtId="0" fontId="12" fillId="2" borderId="0" xfId="3" applyFont="1" applyBorder="1" applyAlignment="1" applyProtection="1">
      <alignment vertical="center"/>
      <protection locked="0"/>
    </xf>
    <xf numFmtId="0" fontId="12" fillId="2" borderId="3" xfId="3" applyFont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center" vertical="center"/>
    </xf>
    <xf numFmtId="0" fontId="12" fillId="2" borderId="5" xfId="3" applyFont="1" applyBorder="1" applyAlignment="1" applyProtection="1">
      <alignment vertical="center"/>
      <protection locked="0"/>
    </xf>
    <xf numFmtId="0" fontId="12" fillId="2" borderId="4" xfId="3" applyFont="1" applyBorder="1" applyAlignment="1" applyProtection="1">
      <alignment vertical="center"/>
      <protection locked="0"/>
    </xf>
    <xf numFmtId="164" fontId="12" fillId="2" borderId="5" xfId="3" applyNumberFormat="1" applyFont="1" applyBorder="1" applyAlignment="1" applyProtection="1">
      <alignment vertical="center"/>
    </xf>
    <xf numFmtId="3" fontId="12" fillId="2" borderId="4" xfId="3" applyNumberFormat="1" applyFont="1" applyBorder="1" applyAlignment="1" applyProtection="1">
      <alignment vertical="center"/>
    </xf>
    <xf numFmtId="3" fontId="12" fillId="2" borderId="7" xfId="3" applyNumberFormat="1" applyFont="1" applyBorder="1" applyAlignment="1" applyProtection="1">
      <alignment vertical="center"/>
    </xf>
    <xf numFmtId="164" fontId="12" fillId="2" borderId="4" xfId="3" applyNumberFormat="1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12" fillId="2" borderId="6" xfId="3" applyNumberFormat="1" applyFont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vertical="center"/>
    </xf>
    <xf numFmtId="0" fontId="10" fillId="0" borderId="0" xfId="2" applyFill="1" applyBorder="1" applyAlignment="1" applyProtection="1">
      <alignment vertical="center"/>
    </xf>
    <xf numFmtId="0" fontId="12" fillId="2" borderId="5" xfId="3" applyFont="1" applyBorder="1" applyAlignment="1" applyProtection="1">
      <alignment vertical="center"/>
    </xf>
    <xf numFmtId="0" fontId="12" fillId="2" borderId="4" xfId="3" applyFont="1" applyBorder="1" applyAlignment="1" applyProtection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12" fillId="2" borderId="7" xfId="3" applyFont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164" fontId="12" fillId="2" borderId="8" xfId="3" applyNumberFormat="1" applyFont="1" applyBorder="1" applyAlignment="1" applyProtection="1">
      <alignment horizontal="center" vertical="center"/>
      <protection locked="0"/>
    </xf>
    <xf numFmtId="3" fontId="12" fillId="2" borderId="0" xfId="3" applyNumberFormat="1" applyFont="1" applyBorder="1" applyAlignment="1" applyProtection="1">
      <alignment horizontal="center" vertical="center"/>
      <protection locked="0"/>
    </xf>
    <xf numFmtId="3" fontId="12" fillId="2" borderId="3" xfId="3" applyNumberFormat="1" applyFont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vertical="center"/>
      <protection locked="0"/>
    </xf>
    <xf numFmtId="3" fontId="12" fillId="2" borderId="12" xfId="3" applyNumberFormat="1" applyFont="1" applyBorder="1" applyAlignment="1" applyProtection="1">
      <alignment horizontal="center" vertical="center"/>
      <protection locked="0"/>
    </xf>
    <xf numFmtId="164" fontId="12" fillId="2" borderId="11" xfId="3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64" fontId="4" fillId="0" borderId="7" xfId="1" applyNumberFormat="1" applyFont="1" applyFill="1" applyBorder="1" applyAlignment="1" applyProtection="1">
      <alignment vertical="center"/>
      <protection locked="0"/>
    </xf>
    <xf numFmtId="164" fontId="4" fillId="0" borderId="5" xfId="1" applyNumberFormat="1" applyFont="1" applyFill="1" applyBorder="1" applyAlignment="1" applyProtection="1">
      <alignment vertical="center"/>
      <protection locked="0"/>
    </xf>
    <xf numFmtId="3" fontId="10" fillId="0" borderId="0" xfId="2" applyNumberFormat="1" applyFill="1" applyBorder="1" applyAlignment="1" applyProtection="1">
      <alignment vertical="center"/>
      <protection locked="0"/>
    </xf>
    <xf numFmtId="164" fontId="10" fillId="0" borderId="0" xfId="2" applyNumberFormat="1" applyFill="1" applyBorder="1" applyAlignment="1" applyProtection="1">
      <alignment vertical="center"/>
      <protection locked="0"/>
    </xf>
    <xf numFmtId="164" fontId="13" fillId="2" borderId="8" xfId="3" applyNumberFormat="1" applyFont="1" applyBorder="1" applyAlignment="1" applyProtection="1">
      <alignment vertical="center"/>
    </xf>
    <xf numFmtId="3" fontId="13" fillId="2" borderId="0" xfId="3" applyNumberFormat="1" applyFont="1" applyBorder="1" applyAlignment="1" applyProtection="1">
      <alignment vertical="center"/>
    </xf>
    <xf numFmtId="3" fontId="13" fillId="2" borderId="3" xfId="3" applyNumberFormat="1" applyFont="1" applyBorder="1" applyAlignment="1" applyProtection="1">
      <alignment vertical="center"/>
    </xf>
    <xf numFmtId="3" fontId="13" fillId="2" borderId="1" xfId="3" applyNumberFormat="1" applyFont="1" applyBorder="1" applyAlignment="1" applyProtection="1">
      <alignment vertical="center"/>
    </xf>
    <xf numFmtId="0" fontId="12" fillId="2" borderId="8" xfId="3" applyFont="1" applyBorder="1" applyAlignment="1" applyProtection="1">
      <alignment vertical="center"/>
    </xf>
    <xf numFmtId="0" fontId="12" fillId="2" borderId="3" xfId="3" applyFont="1" applyBorder="1" applyAlignment="1" applyProtection="1">
      <alignment vertical="center"/>
    </xf>
    <xf numFmtId="164" fontId="12" fillId="2" borderId="8" xfId="3" applyNumberFormat="1" applyFont="1" applyBorder="1" applyAlignment="1" applyProtection="1">
      <alignment vertical="center"/>
    </xf>
    <xf numFmtId="3" fontId="12" fillId="2" borderId="0" xfId="3" applyNumberFormat="1" applyFont="1" applyBorder="1" applyAlignment="1" applyProtection="1">
      <alignment vertical="center"/>
    </xf>
    <xf numFmtId="3" fontId="12" fillId="2" borderId="3" xfId="3" applyNumberFormat="1" applyFont="1" applyBorder="1" applyAlignment="1" applyProtection="1">
      <alignment vertical="center"/>
    </xf>
    <xf numFmtId="3" fontId="12" fillId="2" borderId="1" xfId="3" applyNumberFormat="1" applyFont="1" applyBorder="1" applyAlignment="1" applyProtection="1">
      <alignment vertical="center"/>
    </xf>
    <xf numFmtId="0" fontId="12" fillId="3" borderId="5" xfId="4" applyFont="1" applyBorder="1" applyAlignment="1" applyProtection="1">
      <alignment vertical="center"/>
    </xf>
    <xf numFmtId="0" fontId="12" fillId="3" borderId="7" xfId="4" applyFont="1" applyBorder="1" applyAlignment="1" applyProtection="1">
      <alignment vertical="center"/>
    </xf>
    <xf numFmtId="164" fontId="12" fillId="3" borderId="5" xfId="4" applyNumberFormat="1" applyFont="1" applyBorder="1" applyAlignment="1" applyProtection="1">
      <alignment vertical="center"/>
    </xf>
    <xf numFmtId="3" fontId="12" fillId="3" borderId="4" xfId="4" applyNumberFormat="1" applyFont="1" applyBorder="1" applyAlignment="1" applyProtection="1">
      <alignment vertical="center"/>
    </xf>
    <xf numFmtId="3" fontId="12" fillId="3" borderId="7" xfId="4" applyNumberFormat="1" applyFont="1" applyBorder="1" applyAlignment="1" applyProtection="1">
      <alignment vertical="center"/>
    </xf>
    <xf numFmtId="3" fontId="12" fillId="3" borderId="6" xfId="4" applyNumberFormat="1" applyFont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left" vertical="center"/>
      <protection locked="0"/>
    </xf>
    <xf numFmtId="164" fontId="5" fillId="0" borderId="2" xfId="1" applyNumberFormat="1" applyFont="1" applyFill="1" applyBorder="1" applyAlignment="1" applyProtection="1">
      <alignment horizontal="right" vertical="center"/>
      <protection locked="0"/>
    </xf>
    <xf numFmtId="164" fontId="16" fillId="0" borderId="2" xfId="3" applyNumberFormat="1" applyFont="1" applyFill="1" applyBorder="1" applyAlignment="1" applyProtection="1">
      <alignment horizontal="right" vertical="center"/>
      <protection locked="0"/>
    </xf>
    <xf numFmtId="9" fontId="5" fillId="0" borderId="1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9" fontId="5" fillId="0" borderId="3" xfId="0" applyNumberFormat="1" applyFont="1" applyFill="1" applyBorder="1" applyAlignment="1" applyProtection="1">
      <alignment vertical="center"/>
      <protection locked="0"/>
    </xf>
    <xf numFmtId="0" fontId="10" fillId="0" borderId="9" xfId="2" applyFill="1" applyAlignment="1" applyProtection="1">
      <alignment horizontal="center" vertical="center"/>
      <protection locked="0"/>
    </xf>
    <xf numFmtId="0" fontId="10" fillId="0" borderId="9" xfId="2" applyFill="1" applyAlignment="1" applyProtection="1">
      <alignment horizontal="left" vertical="center"/>
      <protection locked="0"/>
    </xf>
    <xf numFmtId="0" fontId="10" fillId="0" borderId="9" xfId="2" applyFill="1" applyBorder="1" applyAlignment="1" applyProtection="1">
      <alignment horizontal="left" vertical="center"/>
      <protection locked="0"/>
    </xf>
    <xf numFmtId="0" fontId="10" fillId="0" borderId="9" xfId="2" applyFill="1" applyBorder="1" applyAlignment="1" applyProtection="1">
      <alignment horizontal="center" vertical="center"/>
      <protection locked="0"/>
    </xf>
  </cellXfs>
  <cellStyles count="5">
    <cellStyle name="20% - Accent1" xfId="3" builtinId="30"/>
    <cellStyle name="40% - Accent1" xfId="4" builtinId="31"/>
    <cellStyle name="Heading 2" xfId="2" builtinId="17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/Research%20Administration/Grant%20Proposal%20by%20PI/Rook/Sub%20to%20Wistar%20HDAC&amp;CTCL%2011-12-08/PHS%20398%20wistar%20per%20a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1"/>
      <sheetName val="Entire budget perio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95"/>
  <sheetViews>
    <sheetView showGridLines="0" tabSelected="1" zoomScaleSheetLayoutView="100" workbookViewId="0">
      <selection activeCell="T9" sqref="T9"/>
    </sheetView>
  </sheetViews>
  <sheetFormatPr defaultColWidth="8.85546875" defaultRowHeight="11.25"/>
  <cols>
    <col min="1" max="1" width="19.85546875" style="7" customWidth="1"/>
    <col min="2" max="2" width="21.42578125" style="7" customWidth="1"/>
    <col min="3" max="3" width="4.85546875" style="11" bestFit="1" customWidth="1"/>
    <col min="4" max="4" width="7.5703125" style="10" customWidth="1"/>
    <col min="5" max="5" width="6.85546875" style="10" customWidth="1"/>
    <col min="6" max="6" width="6.5703125" style="10" bestFit="1" customWidth="1"/>
    <col min="7" max="7" width="4.42578125" style="11" customWidth="1"/>
    <col min="8" max="8" width="7.5703125" style="10" customWidth="1"/>
    <col min="9" max="9" width="6.85546875" style="10" customWidth="1"/>
    <col min="10" max="10" width="7.5703125" style="10" customWidth="1"/>
    <col min="11" max="11" width="4.42578125" style="11" customWidth="1"/>
    <col min="12" max="12" width="7.5703125" style="10" customWidth="1"/>
    <col min="13" max="13" width="6.85546875" style="10" customWidth="1"/>
    <col min="14" max="14" width="7.5703125" style="10" customWidth="1"/>
    <col min="15" max="15" width="4.42578125" style="11" customWidth="1"/>
    <col min="16" max="16" width="7.5703125" style="10" customWidth="1"/>
    <col min="17" max="17" width="6.85546875" style="10" customWidth="1"/>
    <col min="18" max="18" width="9.85546875" style="10" customWidth="1"/>
    <col min="19" max="19" width="4.42578125" style="11" customWidth="1"/>
    <col min="20" max="20" width="7.5703125" style="10" customWidth="1"/>
    <col min="21" max="21" width="6.85546875" style="10" customWidth="1"/>
    <col min="22" max="22" width="7.5703125" style="10" customWidth="1"/>
    <col min="23" max="23" width="8.85546875" style="5" customWidth="1"/>
    <col min="24" max="24" width="3.140625" style="5" customWidth="1"/>
    <col min="25" max="25" width="7.5703125" style="10" customWidth="1"/>
    <col min="26" max="26" width="6.85546875" style="11" customWidth="1"/>
    <col min="27" max="27" width="7.5703125" style="10" customWidth="1"/>
    <col min="28" max="28" width="6.140625" style="11" customWidth="1"/>
    <col min="29" max="29" width="7.5703125" style="11" customWidth="1"/>
    <col min="30" max="30" width="6.140625" style="11" customWidth="1"/>
    <col min="31" max="31" width="7.5703125" style="11" customWidth="1"/>
    <col min="32" max="32" width="6.140625" style="11" customWidth="1"/>
    <col min="33" max="33" width="7.5703125" style="11" customWidth="1"/>
    <col min="34" max="34" width="6.140625" style="11" customWidth="1"/>
    <col min="35" max="16384" width="8.85546875" style="6"/>
  </cols>
  <sheetData>
    <row r="1" spans="1:34">
      <c r="A1" s="1" t="s">
        <v>18</v>
      </c>
      <c r="B1" s="2"/>
      <c r="H1" s="12"/>
      <c r="I1" s="48"/>
      <c r="J1" s="48"/>
      <c r="L1" s="12"/>
      <c r="M1" s="48"/>
      <c r="N1" s="48"/>
      <c r="P1" s="12"/>
      <c r="Q1" s="48"/>
      <c r="R1" s="48"/>
      <c r="T1" s="12"/>
      <c r="U1" s="48"/>
      <c r="V1" s="48"/>
      <c r="Y1" s="79" t="s">
        <v>0</v>
      </c>
      <c r="Z1" s="81">
        <v>0.29499999999999998</v>
      </c>
      <c r="AA1" s="11"/>
      <c r="AH1" s="6"/>
    </row>
    <row r="2" spans="1:34">
      <c r="A2" s="1" t="s">
        <v>19</v>
      </c>
      <c r="H2" s="49"/>
      <c r="I2" s="49"/>
      <c r="J2" s="50"/>
      <c r="L2" s="49"/>
      <c r="M2" s="49"/>
      <c r="N2" s="50"/>
      <c r="P2" s="49"/>
      <c r="Q2" s="49"/>
      <c r="R2" s="50"/>
      <c r="T2" s="49"/>
      <c r="U2" s="49"/>
      <c r="V2" s="50"/>
      <c r="Y2" s="79" t="s">
        <v>1</v>
      </c>
      <c r="Z2" s="80">
        <v>0.09</v>
      </c>
      <c r="AA2" s="11"/>
      <c r="AH2" s="6"/>
    </row>
    <row r="3" spans="1:34">
      <c r="A3" s="1" t="s">
        <v>20</v>
      </c>
      <c r="B3" s="8"/>
      <c r="H3" s="49"/>
      <c r="I3" s="49"/>
      <c r="J3" s="51"/>
      <c r="L3" s="49"/>
      <c r="M3" s="49"/>
      <c r="N3" s="51"/>
      <c r="P3" s="49"/>
      <c r="Q3" s="49"/>
      <c r="R3" s="51"/>
      <c r="T3" s="49"/>
      <c r="U3" s="49"/>
      <c r="V3" s="51"/>
      <c r="Y3" s="79" t="s">
        <v>2</v>
      </c>
      <c r="Z3" s="81">
        <v>0.61</v>
      </c>
    </row>
    <row r="4" spans="1:34">
      <c r="A4" s="1" t="s">
        <v>21</v>
      </c>
      <c r="B4" s="8"/>
      <c r="H4" s="49"/>
      <c r="I4" s="49"/>
      <c r="J4" s="50"/>
      <c r="L4" s="49"/>
      <c r="M4" s="49"/>
      <c r="N4" s="50"/>
      <c r="P4" s="49"/>
      <c r="Q4" s="49"/>
      <c r="R4" s="50"/>
      <c r="T4" s="49"/>
      <c r="U4" s="49"/>
      <c r="V4" s="50"/>
      <c r="Y4" s="49"/>
      <c r="Z4" s="51"/>
    </row>
    <row r="5" spans="1:34" ht="15">
      <c r="A5" s="1" t="s">
        <v>22</v>
      </c>
      <c r="B5" s="83"/>
      <c r="H5" s="49"/>
      <c r="I5" s="49"/>
      <c r="J5" s="50"/>
      <c r="L5" s="49"/>
      <c r="M5" s="49"/>
      <c r="N5" s="50"/>
      <c r="P5" s="49"/>
      <c r="Q5" s="49"/>
      <c r="R5" s="50"/>
      <c r="T5" s="49"/>
      <c r="U5" s="49"/>
      <c r="V5" s="50"/>
      <c r="Y5" s="49"/>
      <c r="Z5" s="51"/>
    </row>
    <row r="7" spans="1:34" s="43" customFormat="1" ht="18" thickBot="1">
      <c r="A7" s="87" t="s">
        <v>29</v>
      </c>
      <c r="B7" s="87"/>
      <c r="C7" s="88" t="s">
        <v>8</v>
      </c>
      <c r="D7" s="88"/>
      <c r="E7" s="88"/>
      <c r="F7" s="88"/>
      <c r="G7" s="88" t="s">
        <v>9</v>
      </c>
      <c r="H7" s="88"/>
      <c r="I7" s="88"/>
      <c r="J7" s="88"/>
      <c r="K7" s="88" t="s">
        <v>10</v>
      </c>
      <c r="L7" s="88"/>
      <c r="M7" s="88"/>
      <c r="N7" s="88"/>
      <c r="O7" s="88" t="s">
        <v>11</v>
      </c>
      <c r="P7" s="88"/>
      <c r="Q7" s="88"/>
      <c r="R7" s="88"/>
      <c r="S7" s="88" t="s">
        <v>12</v>
      </c>
      <c r="T7" s="88"/>
      <c r="U7" s="88"/>
      <c r="V7" s="88"/>
      <c r="W7" s="22" t="s">
        <v>13</v>
      </c>
      <c r="X7" s="21"/>
      <c r="Y7" s="85" t="s">
        <v>3</v>
      </c>
      <c r="Z7" s="85"/>
      <c r="AA7" s="85" t="s">
        <v>4</v>
      </c>
      <c r="AB7" s="85"/>
      <c r="AC7" s="85" t="s">
        <v>5</v>
      </c>
      <c r="AD7" s="85"/>
      <c r="AE7" s="85" t="s">
        <v>6</v>
      </c>
      <c r="AF7" s="85"/>
      <c r="AG7" s="85" t="s">
        <v>7</v>
      </c>
      <c r="AH7" s="85"/>
    </row>
    <row r="8" spans="1:34" s="42" customFormat="1" ht="12" thickTop="1">
      <c r="A8" s="23" t="s">
        <v>15</v>
      </c>
      <c r="B8" s="24" t="s">
        <v>14</v>
      </c>
      <c r="C8" s="52" t="s">
        <v>46</v>
      </c>
      <c r="D8" s="53" t="s">
        <v>47</v>
      </c>
      <c r="E8" s="53" t="s">
        <v>30</v>
      </c>
      <c r="F8" s="54" t="s">
        <v>31</v>
      </c>
      <c r="G8" s="52" t="s">
        <v>46</v>
      </c>
      <c r="H8" s="53" t="s">
        <v>47</v>
      </c>
      <c r="I8" s="53" t="s">
        <v>30</v>
      </c>
      <c r="J8" s="54" t="s">
        <v>31</v>
      </c>
      <c r="K8" s="52" t="s">
        <v>46</v>
      </c>
      <c r="L8" s="53" t="s">
        <v>47</v>
      </c>
      <c r="M8" s="53" t="s">
        <v>30</v>
      </c>
      <c r="N8" s="54" t="s">
        <v>31</v>
      </c>
      <c r="O8" s="52" t="s">
        <v>46</v>
      </c>
      <c r="P8" s="53" t="s">
        <v>47</v>
      </c>
      <c r="Q8" s="53" t="s">
        <v>30</v>
      </c>
      <c r="R8" s="54" t="s">
        <v>31</v>
      </c>
      <c r="S8" s="52" t="s">
        <v>46</v>
      </c>
      <c r="T8" s="53" t="s">
        <v>47</v>
      </c>
      <c r="U8" s="53" t="s">
        <v>30</v>
      </c>
      <c r="V8" s="54" t="s">
        <v>31</v>
      </c>
      <c r="W8" s="25" t="s">
        <v>31</v>
      </c>
      <c r="X8" s="27"/>
      <c r="Y8" s="56" t="s">
        <v>44</v>
      </c>
      <c r="Z8" s="57" t="s">
        <v>45</v>
      </c>
      <c r="AA8" s="56" t="s">
        <v>44</v>
      </c>
      <c r="AB8" s="57" t="s">
        <v>45</v>
      </c>
      <c r="AC8" s="56" t="s">
        <v>44</v>
      </c>
      <c r="AD8" s="57" t="s">
        <v>45</v>
      </c>
      <c r="AE8" s="56" t="s">
        <v>44</v>
      </c>
      <c r="AF8" s="57" t="s">
        <v>45</v>
      </c>
      <c r="AG8" s="56" t="s">
        <v>44</v>
      </c>
      <c r="AH8" s="57" t="s">
        <v>45</v>
      </c>
    </row>
    <row r="9" spans="1:34">
      <c r="A9" s="20" t="s">
        <v>60</v>
      </c>
      <c r="B9" s="7" t="s">
        <v>32</v>
      </c>
      <c r="C9" s="15">
        <f t="shared" ref="C9:C13" si="0">12*Z9</f>
        <v>2.7</v>
      </c>
      <c r="D9" s="3">
        <f t="shared" ref="D9:D13" si="1">$Y9*$Z9</f>
        <v>30879.973709999998</v>
      </c>
      <c r="E9" s="3">
        <f t="shared" ref="E9" si="2">D9*$Z$1</f>
        <v>9109.5922444499993</v>
      </c>
      <c r="F9" s="14">
        <f t="shared" ref="F9:F13" si="3">$D9+$E9</f>
        <v>39989.565954449994</v>
      </c>
      <c r="G9" s="15">
        <f t="shared" ref="G9:G13" si="4">12*AB9</f>
        <v>2.7</v>
      </c>
      <c r="H9" s="3">
        <f t="shared" ref="H9:H13" si="5">$AA9*$AB9</f>
        <v>31806.372921300001</v>
      </c>
      <c r="I9" s="3">
        <f t="shared" ref="I9" si="6">H9*$Z$1</f>
        <v>9382.8800117834999</v>
      </c>
      <c r="J9" s="14">
        <f t="shared" ref="J9:J13" si="7">$H9+$I9</f>
        <v>41189.252933083502</v>
      </c>
      <c r="K9" s="15">
        <f t="shared" ref="K9:K13" si="8">12*AD9</f>
        <v>2.7</v>
      </c>
      <c r="L9" s="3">
        <f t="shared" ref="L9:L13" si="9">AC9*AD9</f>
        <v>32760.564108939005</v>
      </c>
      <c r="M9" s="3">
        <f t="shared" ref="M9" si="10">L9*$Z$1</f>
        <v>9664.3664121370057</v>
      </c>
      <c r="N9" s="14">
        <f t="shared" ref="N9:N13" si="11">L9+M9</f>
        <v>42424.930521076007</v>
      </c>
      <c r="O9" s="15">
        <f t="shared" ref="O9:O13" si="12">12*AF9</f>
        <v>2.7</v>
      </c>
      <c r="P9" s="3">
        <f t="shared" ref="P9:P13" si="13">AE9*AF9</f>
        <v>33743.381032207173</v>
      </c>
      <c r="Q9" s="3">
        <f t="shared" ref="Q9" si="14">P9*$Z$1</f>
        <v>9954.297404501116</v>
      </c>
      <c r="R9" s="14">
        <f>P9+Q9</f>
        <v>43697.678436708287</v>
      </c>
      <c r="S9" s="15">
        <f t="shared" ref="S9:S13" si="15">12*AH9</f>
        <v>2.7</v>
      </c>
      <c r="T9" s="3">
        <f t="shared" ref="T9:T13" si="16">AG9*AH9</f>
        <v>34755.682463173383</v>
      </c>
      <c r="U9" s="3">
        <f t="shared" ref="U9" si="17">T9*$Z$1</f>
        <v>10252.926326636147</v>
      </c>
      <c r="V9" s="14">
        <f>T9+U9</f>
        <v>45008.608789809528</v>
      </c>
      <c r="W9" s="16">
        <f t="shared" ref="W9:W13" si="18">F9+J9+N9+R9+V9</f>
        <v>212310.03663512733</v>
      </c>
      <c r="X9" s="4"/>
      <c r="Y9" s="17">
        <f>((136561.52/12)*10)+(((136561.52/12)*1.03)*2)</f>
        <v>137244.32759999999</v>
      </c>
      <c r="Z9" s="26">
        <v>0.22500000000000001</v>
      </c>
      <c r="AA9" s="17">
        <f>IF($Y9=179700,$Y9,Y9*1.03)</f>
        <v>141361.65742800001</v>
      </c>
      <c r="AB9" s="26">
        <f>Z9</f>
        <v>0.22500000000000001</v>
      </c>
      <c r="AC9" s="17">
        <f>IF($Y9=179700,$Y9,AA9*1.03)</f>
        <v>145602.50715084001</v>
      </c>
      <c r="AD9" s="26">
        <f>AB9</f>
        <v>0.22500000000000001</v>
      </c>
      <c r="AE9" s="17">
        <f t="shared" ref="AE9" si="19">IF($Y9=179700,$Y9,AC9*1.03)</f>
        <v>149970.5823653652</v>
      </c>
      <c r="AF9" s="26">
        <f t="shared" ref="AF9" si="20">AD9</f>
        <v>0.22500000000000001</v>
      </c>
      <c r="AG9" s="17">
        <f t="shared" ref="AG9" si="21">IF($Y9=179700,$Y9,AE9*1.03)</f>
        <v>154469.69983632615</v>
      </c>
      <c r="AH9" s="26">
        <f t="shared" ref="AH9" si="22">AF9</f>
        <v>0.22500000000000001</v>
      </c>
    </row>
    <row r="10" spans="1:34">
      <c r="A10" s="20" t="s">
        <v>60</v>
      </c>
      <c r="B10" s="7" t="s">
        <v>59</v>
      </c>
      <c r="C10" s="15">
        <f t="shared" ref="C10:C12" si="23">12*Z10</f>
        <v>2.4000000000000004</v>
      </c>
      <c r="D10" s="3">
        <f t="shared" si="1"/>
        <v>17833.729000000003</v>
      </c>
      <c r="E10" s="3">
        <f>D10*$Z$1</f>
        <v>5260.9500550000002</v>
      </c>
      <c r="F10" s="14">
        <f t="shared" si="3"/>
        <v>23094.679055000004</v>
      </c>
      <c r="G10" s="15">
        <f t="shared" ref="G10:G12" si="24">12*AB10</f>
        <v>2.4000000000000004</v>
      </c>
      <c r="H10" s="3">
        <f t="shared" si="5"/>
        <v>18368.740870000001</v>
      </c>
      <c r="I10" s="3">
        <f>H10*$Z$1</f>
        <v>5418.7785566499997</v>
      </c>
      <c r="J10" s="14">
        <f t="shared" si="7"/>
        <v>23787.51942665</v>
      </c>
      <c r="K10" s="15">
        <f t="shared" ref="K10:K12" si="25">12*AD10</f>
        <v>2.4000000000000004</v>
      </c>
      <c r="L10" s="3">
        <f t="shared" ref="L10:L12" si="26">AC10*AD10</f>
        <v>18919.8030961</v>
      </c>
      <c r="M10" s="3">
        <f>L10*$Z$1</f>
        <v>5581.3419133494999</v>
      </c>
      <c r="N10" s="14">
        <f t="shared" ref="N10:N12" si="27">L10+M10</f>
        <v>24501.145009449501</v>
      </c>
      <c r="O10" s="15">
        <f t="shared" ref="O10:O11" si="28">12*AF10</f>
        <v>2.4000000000000004</v>
      </c>
      <c r="P10" s="3">
        <f t="shared" ref="P10:P12" si="29">AE10*AF10</f>
        <v>19487.397188983003</v>
      </c>
      <c r="Q10" s="3">
        <f>P10*$Z$1</f>
        <v>5748.7821707499852</v>
      </c>
      <c r="R10" s="14">
        <f t="shared" ref="R10:R12" si="30">P10+Q10</f>
        <v>25236.179359732989</v>
      </c>
      <c r="S10" s="15">
        <f t="shared" ref="S10:S11" si="31">12*AH10</f>
        <v>2.4000000000000004</v>
      </c>
      <c r="T10" s="3">
        <f t="shared" ref="T10:T12" si="32">AG10*AH10</f>
        <v>20072.019104652496</v>
      </c>
      <c r="U10" s="3">
        <f>T10*$Z$1</f>
        <v>5921.2456358724858</v>
      </c>
      <c r="V10" s="14">
        <f t="shared" ref="V10:V12" si="33">T10+U10</f>
        <v>25993.264740524981</v>
      </c>
      <c r="W10" s="16">
        <f t="shared" ref="W10:W12" si="34">F10+J10+N10+R10+V10</f>
        <v>122612.78759135748</v>
      </c>
      <c r="X10" s="4"/>
      <c r="Y10" s="17">
        <v>89168.645000000004</v>
      </c>
      <c r="Z10" s="26">
        <v>0.2</v>
      </c>
      <c r="AA10" s="17">
        <f>Y10*1.03</f>
        <v>91843.70435</v>
      </c>
      <c r="AB10" s="26">
        <v>0.2</v>
      </c>
      <c r="AC10" s="17">
        <f>AA10*1.03</f>
        <v>94599.015480500006</v>
      </c>
      <c r="AD10" s="26">
        <f t="shared" ref="AD10:AD12" si="35">AB10</f>
        <v>0.2</v>
      </c>
      <c r="AE10" s="17">
        <f>AC10*1.03</f>
        <v>97436.98594491501</v>
      </c>
      <c r="AF10" s="26">
        <f t="shared" ref="AF10:AF11" si="36">AD10</f>
        <v>0.2</v>
      </c>
      <c r="AG10" s="17">
        <f>AE10*1.03</f>
        <v>100360.09552326247</v>
      </c>
      <c r="AH10" s="26">
        <f t="shared" ref="AH10:AH12" si="37">AF10</f>
        <v>0.2</v>
      </c>
    </row>
    <row r="11" spans="1:34">
      <c r="A11" s="20" t="s">
        <v>60</v>
      </c>
      <c r="B11" s="7" t="s">
        <v>62</v>
      </c>
      <c r="C11" s="15">
        <f t="shared" si="23"/>
        <v>3</v>
      </c>
      <c r="D11" s="3">
        <f t="shared" si="1"/>
        <v>18025</v>
      </c>
      <c r="E11" s="3">
        <f t="shared" ref="E11" si="38">D11*$Z$1</f>
        <v>5317.375</v>
      </c>
      <c r="F11" s="14">
        <f t="shared" si="3"/>
        <v>23342.375</v>
      </c>
      <c r="G11" s="15">
        <f t="shared" si="24"/>
        <v>3</v>
      </c>
      <c r="H11" s="3">
        <f t="shared" si="5"/>
        <v>18565.75</v>
      </c>
      <c r="I11" s="3">
        <f t="shared" ref="I11" si="39">H11*$Z$1</f>
        <v>5476.8962499999998</v>
      </c>
      <c r="J11" s="14">
        <f t="shared" si="7"/>
        <v>24042.646249999998</v>
      </c>
      <c r="K11" s="15">
        <f t="shared" si="25"/>
        <v>3</v>
      </c>
      <c r="L11" s="3">
        <f t="shared" si="26"/>
        <v>19122.7225</v>
      </c>
      <c r="M11" s="3">
        <f t="shared" ref="M11" si="40">L11*$Z$1</f>
        <v>5641.2031374999997</v>
      </c>
      <c r="N11" s="14">
        <f t="shared" si="27"/>
        <v>24763.9256375</v>
      </c>
      <c r="O11" s="15">
        <f t="shared" si="28"/>
        <v>3</v>
      </c>
      <c r="P11" s="3">
        <f>AE11*AF11</f>
        <v>19696.404175</v>
      </c>
      <c r="Q11" s="3">
        <f t="shared" ref="Q11" si="41">P11*$Z$1</f>
        <v>5810.4392316249996</v>
      </c>
      <c r="R11" s="14">
        <f t="shared" si="30"/>
        <v>25506.843406624997</v>
      </c>
      <c r="S11" s="15">
        <f t="shared" si="31"/>
        <v>3</v>
      </c>
      <c r="T11" s="3">
        <f t="shared" si="32"/>
        <v>20287.29630025</v>
      </c>
      <c r="U11" s="3">
        <f t="shared" ref="U11" si="42">T11*$Z$1</f>
        <v>5984.7524085737496</v>
      </c>
      <c r="V11" s="14">
        <f t="shared" si="33"/>
        <v>26272.04870882375</v>
      </c>
      <c r="W11" s="16">
        <f t="shared" si="34"/>
        <v>123927.83900294875</v>
      </c>
      <c r="X11" s="4"/>
      <c r="Y11" s="17">
        <v>72100</v>
      </c>
      <c r="Z11" s="26">
        <v>0.25</v>
      </c>
      <c r="AA11" s="17">
        <f>Y11*1.03</f>
        <v>74263</v>
      </c>
      <c r="AB11" s="26">
        <f t="shared" ref="AB11:AB12" si="43">Z11</f>
        <v>0.25</v>
      </c>
      <c r="AC11" s="17">
        <f>AA11*1.03</f>
        <v>76490.89</v>
      </c>
      <c r="AD11" s="26">
        <f t="shared" si="35"/>
        <v>0.25</v>
      </c>
      <c r="AE11" s="17">
        <f>AC11*1.03</f>
        <v>78785.616699999999</v>
      </c>
      <c r="AF11" s="26">
        <f t="shared" si="36"/>
        <v>0.25</v>
      </c>
      <c r="AG11" s="17">
        <f>AE11*1.03</f>
        <v>81149.185201</v>
      </c>
      <c r="AH11" s="26">
        <f t="shared" si="37"/>
        <v>0.25</v>
      </c>
    </row>
    <row r="12" spans="1:34">
      <c r="A12" s="20" t="s">
        <v>60</v>
      </c>
      <c r="B12" s="7" t="s">
        <v>57</v>
      </c>
      <c r="C12" s="15">
        <f t="shared" si="23"/>
        <v>9</v>
      </c>
      <c r="D12" s="3">
        <f t="shared" si="1"/>
        <v>36324</v>
      </c>
      <c r="E12" s="3">
        <f>D12*$Z$2</f>
        <v>3269.16</v>
      </c>
      <c r="F12" s="14">
        <f t="shared" si="3"/>
        <v>39593.160000000003</v>
      </c>
      <c r="G12" s="15">
        <f t="shared" si="24"/>
        <v>9</v>
      </c>
      <c r="H12" s="3">
        <f>$AA12*$AB12</f>
        <v>36603</v>
      </c>
      <c r="I12" s="3">
        <f>H12*$Z$2</f>
        <v>3294.27</v>
      </c>
      <c r="J12" s="14">
        <f t="shared" si="7"/>
        <v>39897.269999999997</v>
      </c>
      <c r="K12" s="15">
        <f t="shared" si="25"/>
        <v>9</v>
      </c>
      <c r="L12" s="3">
        <f t="shared" si="26"/>
        <v>36891</v>
      </c>
      <c r="M12" s="3">
        <f>L12*$Z$2</f>
        <v>3320.19</v>
      </c>
      <c r="N12" s="14">
        <f t="shared" si="27"/>
        <v>40211.19</v>
      </c>
      <c r="O12" s="15">
        <v>9</v>
      </c>
      <c r="P12" s="3">
        <f t="shared" si="29"/>
        <v>38493</v>
      </c>
      <c r="Q12" s="3">
        <f>P12*$Z$2</f>
        <v>3464.37</v>
      </c>
      <c r="R12" s="14">
        <f t="shared" si="30"/>
        <v>41957.37</v>
      </c>
      <c r="S12" s="15">
        <v>9</v>
      </c>
      <c r="T12" s="3">
        <f t="shared" si="32"/>
        <v>39888</v>
      </c>
      <c r="U12" s="3">
        <f>T12*$Z$2</f>
        <v>3589.92</v>
      </c>
      <c r="V12" s="14">
        <f t="shared" si="33"/>
        <v>43477.919999999998</v>
      </c>
      <c r="W12" s="16">
        <f t="shared" si="34"/>
        <v>205136.90999999997</v>
      </c>
      <c r="X12" s="4"/>
      <c r="Y12" s="17">
        <v>48432</v>
      </c>
      <c r="Z12" s="26">
        <v>0.75</v>
      </c>
      <c r="AA12" s="17">
        <v>48804</v>
      </c>
      <c r="AB12" s="26">
        <f t="shared" si="43"/>
        <v>0.75</v>
      </c>
      <c r="AC12" s="17">
        <v>49188</v>
      </c>
      <c r="AD12" s="26">
        <f t="shared" si="35"/>
        <v>0.75</v>
      </c>
      <c r="AE12" s="17">
        <v>51324</v>
      </c>
      <c r="AF12" s="26">
        <v>0.75</v>
      </c>
      <c r="AG12" s="17">
        <v>53184</v>
      </c>
      <c r="AH12" s="26">
        <f t="shared" si="37"/>
        <v>0.75</v>
      </c>
    </row>
    <row r="13" spans="1:34">
      <c r="A13" s="20" t="s">
        <v>60</v>
      </c>
      <c r="B13" s="7" t="s">
        <v>58</v>
      </c>
      <c r="C13" s="15">
        <f t="shared" si="0"/>
        <v>9</v>
      </c>
      <c r="D13" s="3">
        <f t="shared" si="1"/>
        <v>39888</v>
      </c>
      <c r="E13" s="3">
        <f>D13*$Z$2</f>
        <v>3589.92</v>
      </c>
      <c r="F13" s="14">
        <f t="shared" si="3"/>
        <v>43477.919999999998</v>
      </c>
      <c r="G13" s="15">
        <f t="shared" si="4"/>
        <v>9</v>
      </c>
      <c r="H13" s="3">
        <f t="shared" si="5"/>
        <v>41481</v>
      </c>
      <c r="I13" s="3">
        <f>H13*$Z$2</f>
        <v>3733.29</v>
      </c>
      <c r="J13" s="14">
        <f t="shared" si="7"/>
        <v>45214.29</v>
      </c>
      <c r="K13" s="15">
        <f t="shared" si="8"/>
        <v>9</v>
      </c>
      <c r="L13" s="3">
        <f t="shared" si="9"/>
        <v>43146</v>
      </c>
      <c r="M13" s="3">
        <f>L13*$Z$2</f>
        <v>3883.14</v>
      </c>
      <c r="N13" s="14">
        <f t="shared" si="11"/>
        <v>47029.14</v>
      </c>
      <c r="O13" s="15">
        <f t="shared" si="12"/>
        <v>9</v>
      </c>
      <c r="P13" s="3">
        <f t="shared" si="13"/>
        <v>44802</v>
      </c>
      <c r="Q13" s="3">
        <f>P13*$Z$2</f>
        <v>4032.18</v>
      </c>
      <c r="R13" s="14">
        <f t="shared" ref="R13" si="44">P13+Q13</f>
        <v>48834.18</v>
      </c>
      <c r="S13" s="15">
        <f t="shared" si="15"/>
        <v>9</v>
      </c>
      <c r="T13" s="3">
        <f t="shared" si="16"/>
        <v>44802</v>
      </c>
      <c r="U13" s="3">
        <f>T13*$Z$2</f>
        <v>4032.18</v>
      </c>
      <c r="V13" s="14">
        <f t="shared" ref="V13" si="45">T13+U13</f>
        <v>48834.18</v>
      </c>
      <c r="W13" s="16">
        <f t="shared" si="18"/>
        <v>233389.70999999996</v>
      </c>
      <c r="X13" s="4"/>
      <c r="Y13" s="17">
        <v>53184</v>
      </c>
      <c r="Z13" s="26">
        <v>0.75</v>
      </c>
      <c r="AA13" s="17">
        <v>55308</v>
      </c>
      <c r="AB13" s="26">
        <f t="shared" ref="AB13" si="46">Z13</f>
        <v>0.75</v>
      </c>
      <c r="AC13" s="17">
        <v>57528</v>
      </c>
      <c r="AD13" s="26">
        <f t="shared" ref="AD13" si="47">AB13</f>
        <v>0.75</v>
      </c>
      <c r="AE13" s="17">
        <v>59736</v>
      </c>
      <c r="AF13" s="26">
        <f t="shared" ref="AF13" si="48">AD13</f>
        <v>0.75</v>
      </c>
      <c r="AG13" s="17">
        <v>59736</v>
      </c>
      <c r="AH13" s="26">
        <f t="shared" ref="AH13" si="49">AF13</f>
        <v>0.75</v>
      </c>
    </row>
    <row r="14" spans="1:34" s="5" customFormat="1">
      <c r="A14" s="28" t="s">
        <v>33</v>
      </c>
      <c r="B14" s="29"/>
      <c r="C14" s="30"/>
      <c r="D14" s="31">
        <f>SUM(D9:D13)</f>
        <v>142950.70270999998</v>
      </c>
      <c r="E14" s="31">
        <f>SUM(E9:E13)</f>
        <v>26546.997299449999</v>
      </c>
      <c r="F14" s="32">
        <f>SUM(F9:F13)</f>
        <v>169497.70000945</v>
      </c>
      <c r="G14" s="30"/>
      <c r="H14" s="31">
        <f>SUM(H9:H13)</f>
        <v>146824.86379129998</v>
      </c>
      <c r="I14" s="31">
        <f>SUM(I9:I13)</f>
        <v>27306.1148184335</v>
      </c>
      <c r="J14" s="32">
        <f>SUM(J9:J13)</f>
        <v>174130.97860973349</v>
      </c>
      <c r="K14" s="30"/>
      <c r="L14" s="31">
        <f>SUM(L9:L13)</f>
        <v>150840.08970503899</v>
      </c>
      <c r="M14" s="31">
        <f>SUM(M9:M13)</f>
        <v>28090.241462986505</v>
      </c>
      <c r="N14" s="32">
        <f>SUM(N9:N13)</f>
        <v>178930.3311680255</v>
      </c>
      <c r="O14" s="30"/>
      <c r="P14" s="31">
        <f>SUM(P9:P13)</f>
        <v>156222.18239619018</v>
      </c>
      <c r="Q14" s="31">
        <f>SUM(Q9:Q13)</f>
        <v>29010.068806876097</v>
      </c>
      <c r="R14" s="32">
        <f>SUM(R9:R13)</f>
        <v>185232.25120306626</v>
      </c>
      <c r="S14" s="30"/>
      <c r="T14" s="31">
        <f>SUM(T9:T13)</f>
        <v>159804.99786807588</v>
      </c>
      <c r="U14" s="31">
        <f>SUM(U9:U13)</f>
        <v>29781.024371082385</v>
      </c>
      <c r="V14" s="32">
        <f>SUM(V9:V13)</f>
        <v>189586.02223915822</v>
      </c>
      <c r="W14" s="32">
        <f>SUM(W9:W13)</f>
        <v>897377.28322943347</v>
      </c>
      <c r="X14" s="4"/>
      <c r="Y14" s="58"/>
      <c r="Z14" s="59"/>
      <c r="AA14" s="58"/>
      <c r="AB14" s="59"/>
      <c r="AC14" s="60"/>
      <c r="AD14" s="59"/>
      <c r="AE14" s="60"/>
      <c r="AF14" s="59"/>
      <c r="AG14" s="60"/>
      <c r="AH14" s="59"/>
    </row>
    <row r="17" spans="1:34" s="43" customFormat="1" ht="18" thickBot="1">
      <c r="A17" s="86" t="s">
        <v>27</v>
      </c>
      <c r="B17" s="86"/>
      <c r="C17" s="85" t="s">
        <v>8</v>
      </c>
      <c r="D17" s="85"/>
      <c r="E17" s="85"/>
      <c r="F17" s="85"/>
      <c r="G17" s="85" t="s">
        <v>9</v>
      </c>
      <c r="H17" s="85"/>
      <c r="I17" s="85"/>
      <c r="J17" s="85"/>
      <c r="K17" s="85" t="s">
        <v>10</v>
      </c>
      <c r="L17" s="85"/>
      <c r="M17" s="85"/>
      <c r="N17" s="85"/>
      <c r="O17" s="85" t="s">
        <v>11</v>
      </c>
      <c r="P17" s="85"/>
      <c r="Q17" s="85"/>
      <c r="R17" s="85"/>
      <c r="S17" s="85" t="s">
        <v>12</v>
      </c>
      <c r="T17" s="85"/>
      <c r="U17" s="85"/>
      <c r="V17" s="85"/>
      <c r="W17" s="13" t="s">
        <v>13</v>
      </c>
      <c r="X17" s="21"/>
      <c r="Y17" s="61"/>
      <c r="Z17" s="62"/>
      <c r="AA17" s="61"/>
      <c r="AB17" s="62"/>
      <c r="AC17" s="62"/>
      <c r="AD17" s="62"/>
      <c r="AE17" s="62"/>
      <c r="AF17" s="62"/>
      <c r="AG17" s="62"/>
      <c r="AH17" s="62"/>
    </row>
    <row r="18" spans="1:34" ht="12" thickTop="1">
      <c r="A18" s="20" t="s">
        <v>63</v>
      </c>
      <c r="C18" s="17"/>
      <c r="F18" s="18">
        <f>15932*0.9</f>
        <v>14338.800000000001</v>
      </c>
      <c r="G18" s="17"/>
      <c r="J18" s="18">
        <f t="shared" ref="J18" si="50">F18</f>
        <v>14338.800000000001</v>
      </c>
      <c r="K18" s="17"/>
      <c r="N18" s="18">
        <f t="shared" ref="N18" si="51">J18</f>
        <v>14338.800000000001</v>
      </c>
      <c r="O18" s="17"/>
      <c r="R18" s="18">
        <f>15932*0.9</f>
        <v>14338.800000000001</v>
      </c>
      <c r="S18" s="17"/>
      <c r="V18" s="18">
        <f>15932*0.9</f>
        <v>14338.800000000001</v>
      </c>
      <c r="W18" s="19">
        <f t="shared" ref="W18" si="52">F18+J18+N18+R18+V18</f>
        <v>71694</v>
      </c>
      <c r="X18" s="4"/>
      <c r="Z18" s="10"/>
      <c r="AB18" s="10"/>
      <c r="AC18" s="10"/>
      <c r="AD18" s="10"/>
      <c r="AE18" s="10"/>
      <c r="AF18" s="10"/>
      <c r="AG18" s="10"/>
      <c r="AH18" s="10"/>
    </row>
    <row r="19" spans="1:34">
      <c r="A19" s="20" t="s">
        <v>55</v>
      </c>
      <c r="C19" s="17"/>
      <c r="F19" s="18">
        <f>25000*0.9+756</f>
        <v>23256</v>
      </c>
      <c r="G19" s="17"/>
      <c r="J19" s="18">
        <f>25000*0.9</f>
        <v>22500</v>
      </c>
      <c r="K19" s="17"/>
      <c r="N19" s="18">
        <f>25000*0.9</f>
        <v>22500</v>
      </c>
      <c r="O19" s="17"/>
      <c r="R19" s="18">
        <f>25000*0.9</f>
        <v>22500</v>
      </c>
      <c r="S19" s="17"/>
      <c r="V19" s="18">
        <f>25000*0.9</f>
        <v>22500</v>
      </c>
      <c r="W19" s="19">
        <f>F19+J19+N19+R19+V19</f>
        <v>113256</v>
      </c>
      <c r="X19" s="4"/>
      <c r="Z19" s="10"/>
      <c r="AB19" s="10"/>
      <c r="AC19" s="10"/>
      <c r="AD19" s="10"/>
      <c r="AE19" s="10"/>
      <c r="AF19" s="10"/>
      <c r="AG19" s="10"/>
      <c r="AH19" s="10"/>
    </row>
    <row r="20" spans="1:34">
      <c r="A20" s="20"/>
      <c r="C20" s="17"/>
      <c r="F20" s="18">
        <v>0</v>
      </c>
      <c r="G20" s="17"/>
      <c r="J20" s="18">
        <f t="shared" ref="J20:J21" si="53">F20</f>
        <v>0</v>
      </c>
      <c r="K20" s="17"/>
      <c r="N20" s="18">
        <f t="shared" ref="N20:N21" si="54">J20</f>
        <v>0</v>
      </c>
      <c r="O20" s="17"/>
      <c r="R20" s="18">
        <f t="shared" ref="R20:R25" si="55">N20</f>
        <v>0</v>
      </c>
      <c r="S20" s="17"/>
      <c r="V20" s="18">
        <f t="shared" ref="V20:V25" si="56">R20</f>
        <v>0</v>
      </c>
      <c r="W20" s="19">
        <f t="shared" ref="W20:W25" si="57">F20+J20+N20+R20+V20</f>
        <v>0</v>
      </c>
      <c r="X20" s="4"/>
      <c r="Z20" s="10"/>
      <c r="AB20" s="10"/>
      <c r="AC20" s="10"/>
      <c r="AD20" s="10"/>
      <c r="AE20" s="10"/>
      <c r="AF20" s="10"/>
      <c r="AG20" s="10"/>
      <c r="AH20" s="10"/>
    </row>
    <row r="21" spans="1:34">
      <c r="A21" s="20"/>
      <c r="C21" s="17"/>
      <c r="F21" s="18">
        <v>0</v>
      </c>
      <c r="G21" s="17"/>
      <c r="J21" s="18">
        <f t="shared" si="53"/>
        <v>0</v>
      </c>
      <c r="K21" s="17"/>
      <c r="N21" s="18">
        <f t="shared" si="54"/>
        <v>0</v>
      </c>
      <c r="O21" s="17"/>
      <c r="R21" s="18">
        <f t="shared" si="55"/>
        <v>0</v>
      </c>
      <c r="S21" s="17"/>
      <c r="V21" s="18">
        <f t="shared" si="56"/>
        <v>0</v>
      </c>
      <c r="W21" s="19">
        <f t="shared" si="57"/>
        <v>0</v>
      </c>
      <c r="X21" s="4"/>
      <c r="Z21" s="10"/>
      <c r="AB21" s="10"/>
      <c r="AC21" s="10"/>
      <c r="AD21" s="10"/>
      <c r="AE21" s="10"/>
      <c r="AF21" s="10"/>
      <c r="AG21" s="10"/>
      <c r="AH21" s="10"/>
    </row>
    <row r="22" spans="1:34">
      <c r="A22" s="20"/>
      <c r="C22" s="17"/>
      <c r="F22" s="18">
        <v>0</v>
      </c>
      <c r="G22" s="17"/>
      <c r="J22" s="18">
        <f t="shared" ref="J22:J25" si="58">F22</f>
        <v>0</v>
      </c>
      <c r="K22" s="17"/>
      <c r="N22" s="18">
        <f t="shared" ref="N22:N25" si="59">J22</f>
        <v>0</v>
      </c>
      <c r="O22" s="17"/>
      <c r="R22" s="18">
        <f t="shared" si="55"/>
        <v>0</v>
      </c>
      <c r="S22" s="17"/>
      <c r="V22" s="18">
        <f t="shared" si="56"/>
        <v>0</v>
      </c>
      <c r="W22" s="19">
        <f t="shared" si="57"/>
        <v>0</v>
      </c>
      <c r="X22" s="4"/>
      <c r="Z22" s="10"/>
      <c r="AB22" s="10"/>
      <c r="AC22" s="10"/>
      <c r="AD22" s="10"/>
      <c r="AE22" s="10"/>
      <c r="AF22" s="10"/>
      <c r="AG22" s="10"/>
      <c r="AH22" s="10"/>
    </row>
    <row r="23" spans="1:34">
      <c r="A23" s="20"/>
      <c r="C23" s="17"/>
      <c r="F23" s="18">
        <v>0</v>
      </c>
      <c r="G23" s="17"/>
      <c r="J23" s="18">
        <f t="shared" si="58"/>
        <v>0</v>
      </c>
      <c r="K23" s="17"/>
      <c r="N23" s="18">
        <f t="shared" si="59"/>
        <v>0</v>
      </c>
      <c r="O23" s="17"/>
      <c r="R23" s="18">
        <f t="shared" si="55"/>
        <v>0</v>
      </c>
      <c r="S23" s="17"/>
      <c r="V23" s="18">
        <f t="shared" si="56"/>
        <v>0</v>
      </c>
      <c r="W23" s="19">
        <f>F23+J23+N23+R23+V23</f>
        <v>0</v>
      </c>
      <c r="X23" s="4"/>
      <c r="Z23" s="10"/>
      <c r="AB23" s="10"/>
      <c r="AC23" s="10"/>
      <c r="AD23" s="10"/>
      <c r="AE23" s="10"/>
      <c r="AF23" s="10"/>
      <c r="AG23" s="10"/>
      <c r="AH23" s="10"/>
    </row>
    <row r="24" spans="1:34">
      <c r="A24" s="20"/>
      <c r="C24" s="17"/>
      <c r="F24" s="18">
        <v>0</v>
      </c>
      <c r="G24" s="17"/>
      <c r="J24" s="18">
        <f t="shared" si="58"/>
        <v>0</v>
      </c>
      <c r="K24" s="17"/>
      <c r="N24" s="18">
        <f t="shared" si="59"/>
        <v>0</v>
      </c>
      <c r="O24" s="17"/>
      <c r="R24" s="18">
        <f t="shared" si="55"/>
        <v>0</v>
      </c>
      <c r="S24" s="17"/>
      <c r="V24" s="18">
        <f t="shared" si="56"/>
        <v>0</v>
      </c>
      <c r="W24" s="19">
        <f>F24+J24+N24+R24+V24</f>
        <v>0</v>
      </c>
      <c r="X24" s="4"/>
      <c r="Z24" s="10"/>
      <c r="AB24" s="10"/>
      <c r="AC24" s="10"/>
      <c r="AD24" s="10"/>
      <c r="AE24" s="10"/>
      <c r="AF24" s="10"/>
      <c r="AG24" s="10"/>
      <c r="AH24" s="10"/>
    </row>
    <row r="25" spans="1:34">
      <c r="A25" s="20"/>
      <c r="C25" s="17"/>
      <c r="F25" s="18">
        <v>0</v>
      </c>
      <c r="G25" s="17"/>
      <c r="J25" s="18">
        <f t="shared" si="58"/>
        <v>0</v>
      </c>
      <c r="K25" s="17"/>
      <c r="N25" s="18">
        <f t="shared" si="59"/>
        <v>0</v>
      </c>
      <c r="O25" s="17"/>
      <c r="R25" s="18">
        <f t="shared" si="55"/>
        <v>0</v>
      </c>
      <c r="S25" s="17"/>
      <c r="V25" s="18">
        <f t="shared" si="56"/>
        <v>0</v>
      </c>
      <c r="W25" s="19">
        <f t="shared" si="57"/>
        <v>0</v>
      </c>
      <c r="X25" s="4"/>
      <c r="Z25" s="10"/>
      <c r="AB25" s="10"/>
      <c r="AC25" s="10"/>
      <c r="AD25" s="10"/>
      <c r="AE25" s="10"/>
      <c r="AF25" s="10"/>
      <c r="AG25" s="10"/>
      <c r="AH25" s="10"/>
    </row>
    <row r="26" spans="1:34" s="5" customFormat="1">
      <c r="A26" s="44" t="s">
        <v>34</v>
      </c>
      <c r="B26" s="45"/>
      <c r="C26" s="30"/>
      <c r="D26" s="31"/>
      <c r="E26" s="31"/>
      <c r="F26" s="32">
        <f>SUM(F18:F25)</f>
        <v>37594.800000000003</v>
      </c>
      <c r="G26" s="33"/>
      <c r="H26" s="31"/>
      <c r="I26" s="31"/>
      <c r="J26" s="31">
        <f>SUM(J18:J25)</f>
        <v>36838.800000000003</v>
      </c>
      <c r="K26" s="30"/>
      <c r="L26" s="31"/>
      <c r="M26" s="31"/>
      <c r="N26" s="32">
        <f>SUM(N18:N25)</f>
        <v>36838.800000000003</v>
      </c>
      <c r="O26" s="30"/>
      <c r="P26" s="31"/>
      <c r="Q26" s="31"/>
      <c r="R26" s="32">
        <f>SUM(R18:R25)</f>
        <v>36838.800000000003</v>
      </c>
      <c r="S26" s="30"/>
      <c r="T26" s="31"/>
      <c r="U26" s="31"/>
      <c r="V26" s="32">
        <f>SUM(V18:V25)</f>
        <v>36838.800000000003</v>
      </c>
      <c r="W26" s="39">
        <f>SUM(W18:W25)</f>
        <v>184950</v>
      </c>
      <c r="X26" s="4"/>
      <c r="Y26" s="12"/>
      <c r="Z26" s="55"/>
      <c r="AA26" s="12"/>
      <c r="AB26" s="55"/>
      <c r="AC26" s="55"/>
      <c r="AD26" s="55"/>
      <c r="AE26" s="55"/>
      <c r="AF26" s="55"/>
      <c r="AG26" s="55"/>
      <c r="AH26" s="55"/>
    </row>
    <row r="29" spans="1:34" s="43" customFormat="1" ht="18" thickBot="1">
      <c r="A29" s="86" t="s">
        <v>28</v>
      </c>
      <c r="B29" s="86"/>
      <c r="C29" s="85" t="s">
        <v>8</v>
      </c>
      <c r="D29" s="85"/>
      <c r="E29" s="85"/>
      <c r="F29" s="85"/>
      <c r="G29" s="85" t="s">
        <v>9</v>
      </c>
      <c r="H29" s="85"/>
      <c r="I29" s="85"/>
      <c r="J29" s="85"/>
      <c r="K29" s="85" t="s">
        <v>10</v>
      </c>
      <c r="L29" s="85"/>
      <c r="M29" s="85"/>
      <c r="N29" s="85"/>
      <c r="O29" s="85" t="s">
        <v>11</v>
      </c>
      <c r="P29" s="85"/>
      <c r="Q29" s="85"/>
      <c r="R29" s="85"/>
      <c r="S29" s="85" t="s">
        <v>12</v>
      </c>
      <c r="T29" s="85"/>
      <c r="U29" s="85"/>
      <c r="V29" s="85"/>
      <c r="W29" s="13" t="s">
        <v>13</v>
      </c>
      <c r="X29" s="21"/>
      <c r="Y29" s="61"/>
      <c r="Z29" s="62"/>
      <c r="AA29" s="61"/>
      <c r="AB29" s="62"/>
      <c r="AC29" s="62"/>
      <c r="AD29" s="62"/>
      <c r="AE29" s="62"/>
      <c r="AF29" s="62"/>
      <c r="AG29" s="62"/>
      <c r="AH29" s="62"/>
    </row>
    <row r="30" spans="1:34" ht="12" thickTop="1">
      <c r="A30" s="36"/>
      <c r="B30" s="34"/>
      <c r="C30" s="37"/>
      <c r="D30" s="38"/>
      <c r="E30" s="38"/>
      <c r="F30" s="18">
        <v>0</v>
      </c>
      <c r="G30" s="37"/>
      <c r="H30" s="38"/>
      <c r="I30" s="38"/>
      <c r="J30" s="18">
        <f t="shared" ref="J30:J36" si="60">F30</f>
        <v>0</v>
      </c>
      <c r="K30" s="37"/>
      <c r="L30" s="38"/>
      <c r="M30" s="38"/>
      <c r="N30" s="18">
        <f t="shared" ref="N30:N36" si="61">J30</f>
        <v>0</v>
      </c>
      <c r="O30" s="37"/>
      <c r="P30" s="38"/>
      <c r="Q30" s="38"/>
      <c r="R30" s="18">
        <v>0</v>
      </c>
      <c r="S30" s="37"/>
      <c r="T30" s="38"/>
      <c r="U30" s="38"/>
      <c r="V30" s="18">
        <v>0</v>
      </c>
      <c r="W30" s="46">
        <f t="shared" ref="W30:W36" si="62">F30+J30+N30+R30+V30</f>
        <v>0</v>
      </c>
      <c r="X30" s="4"/>
      <c r="Z30" s="10"/>
      <c r="AB30" s="10"/>
      <c r="AC30" s="10"/>
      <c r="AD30" s="10"/>
      <c r="AE30" s="10"/>
      <c r="AF30" s="10"/>
      <c r="AG30" s="10"/>
      <c r="AH30" s="10"/>
    </row>
    <row r="31" spans="1:34">
      <c r="A31" s="20" t="s">
        <v>64</v>
      </c>
      <c r="B31" s="35"/>
      <c r="C31" s="17"/>
      <c r="F31" s="18">
        <f>13918*0.9</f>
        <v>12526.2</v>
      </c>
      <c r="G31" s="17"/>
      <c r="J31" s="18">
        <f>13918*0.9</f>
        <v>12526.2</v>
      </c>
      <c r="K31" s="17"/>
      <c r="N31" s="18">
        <f>13918*0.9</f>
        <v>12526.2</v>
      </c>
      <c r="O31" s="17"/>
      <c r="R31" s="18">
        <f>13918*0.9</f>
        <v>12526.2</v>
      </c>
      <c r="S31" s="17"/>
      <c r="V31" s="18">
        <f>13918*0.9</f>
        <v>12526.2</v>
      </c>
      <c r="W31" s="19">
        <f t="shared" si="62"/>
        <v>62631</v>
      </c>
      <c r="X31" s="4"/>
      <c r="Z31" s="10"/>
      <c r="AB31" s="10"/>
      <c r="AC31" s="10"/>
      <c r="AD31" s="10"/>
      <c r="AE31" s="10"/>
      <c r="AF31" s="10"/>
      <c r="AG31" s="10"/>
      <c r="AH31" s="10"/>
    </row>
    <row r="32" spans="1:34">
      <c r="A32" s="20" t="s">
        <v>61</v>
      </c>
      <c r="B32" s="35"/>
      <c r="C32" s="17"/>
      <c r="F32" s="18">
        <f>(5600*Z12)+(5600*Z13)</f>
        <v>8400</v>
      </c>
      <c r="G32" s="17"/>
      <c r="J32" s="18">
        <f>(5600*AD12)+(5600*AD13)</f>
        <v>8400</v>
      </c>
      <c r="K32" s="17"/>
      <c r="N32" s="18">
        <f>(5600*AH12)+(5600*AH13)</f>
        <v>8400</v>
      </c>
      <c r="O32" s="17"/>
      <c r="R32" s="18">
        <f>(5600*AL12)+(5600*AL13)</f>
        <v>0</v>
      </c>
      <c r="S32" s="17"/>
      <c r="V32" s="18">
        <f>(5600*AP12)+(5600*AP13)</f>
        <v>0</v>
      </c>
      <c r="W32" s="19">
        <f t="shared" si="62"/>
        <v>25200</v>
      </c>
      <c r="X32" s="4"/>
      <c r="Z32" s="10"/>
      <c r="AB32" s="10"/>
      <c r="AC32" s="10"/>
      <c r="AD32" s="10"/>
      <c r="AE32" s="10"/>
      <c r="AF32" s="10"/>
      <c r="AG32" s="10"/>
      <c r="AH32" s="10"/>
    </row>
    <row r="33" spans="1:34">
      <c r="A33" s="20" t="s">
        <v>65</v>
      </c>
      <c r="B33" s="35"/>
      <c r="C33" s="17"/>
      <c r="F33" s="18">
        <f>4000*0.9</f>
        <v>3600</v>
      </c>
      <c r="G33" s="17"/>
      <c r="J33" s="18">
        <f>4000*0.9</f>
        <v>3600</v>
      </c>
      <c r="K33" s="17"/>
      <c r="N33" s="18">
        <f>4000*0.9</f>
        <v>3600</v>
      </c>
      <c r="O33" s="17"/>
      <c r="R33" s="18">
        <f>4000*0.9</f>
        <v>3600</v>
      </c>
      <c r="S33" s="17"/>
      <c r="V33" s="18">
        <f>4000*0.9</f>
        <v>3600</v>
      </c>
      <c r="W33" s="19">
        <f t="shared" si="62"/>
        <v>18000</v>
      </c>
      <c r="X33" s="4"/>
      <c r="Z33" s="10"/>
      <c r="AB33" s="10"/>
      <c r="AC33" s="10"/>
      <c r="AD33" s="10"/>
      <c r="AE33" s="10"/>
      <c r="AF33" s="10"/>
      <c r="AG33" s="10"/>
      <c r="AH33" s="10"/>
    </row>
    <row r="34" spans="1:34">
      <c r="A34" s="7" t="s">
        <v>66</v>
      </c>
      <c r="B34" s="35"/>
      <c r="C34" s="17"/>
      <c r="F34" s="18">
        <v>0</v>
      </c>
      <c r="G34" s="17"/>
      <c r="J34" s="18">
        <v>0</v>
      </c>
      <c r="K34" s="17"/>
      <c r="N34" s="18">
        <f>2500*0.9</f>
        <v>2250</v>
      </c>
      <c r="O34" s="17"/>
      <c r="R34" s="18">
        <f>2500*0.9</f>
        <v>2250</v>
      </c>
      <c r="S34" s="17"/>
      <c r="V34" s="18">
        <f>2500*0.9</f>
        <v>2250</v>
      </c>
      <c r="W34" s="19">
        <f t="shared" si="62"/>
        <v>6750</v>
      </c>
      <c r="X34" s="4"/>
      <c r="Z34" s="10"/>
      <c r="AB34" s="10"/>
      <c r="AC34" s="10"/>
      <c r="AD34" s="10"/>
      <c r="AE34" s="10"/>
      <c r="AF34" s="10"/>
      <c r="AG34" s="10"/>
      <c r="AH34" s="10"/>
    </row>
    <row r="35" spans="1:34">
      <c r="A35" s="20"/>
      <c r="B35" s="35"/>
      <c r="C35" s="17"/>
      <c r="F35" s="18">
        <v>0</v>
      </c>
      <c r="G35" s="17"/>
      <c r="J35" s="18">
        <f t="shared" si="60"/>
        <v>0</v>
      </c>
      <c r="K35" s="17"/>
      <c r="N35" s="18">
        <v>0</v>
      </c>
      <c r="O35" s="17"/>
      <c r="R35" s="18">
        <v>0</v>
      </c>
      <c r="S35" s="17"/>
      <c r="V35" s="18">
        <v>0</v>
      </c>
      <c r="W35" s="19">
        <f t="shared" si="62"/>
        <v>0</v>
      </c>
      <c r="X35" s="4"/>
      <c r="Z35" s="10"/>
      <c r="AB35" s="10"/>
      <c r="AC35" s="10"/>
      <c r="AD35" s="10"/>
      <c r="AE35" s="10"/>
      <c r="AF35" s="10"/>
      <c r="AG35" s="10"/>
      <c r="AH35" s="10"/>
    </row>
    <row r="36" spans="1:34">
      <c r="A36" s="20"/>
      <c r="B36" s="35"/>
      <c r="C36" s="17"/>
      <c r="F36" s="18">
        <v>0</v>
      </c>
      <c r="G36" s="17"/>
      <c r="J36" s="18">
        <f t="shared" si="60"/>
        <v>0</v>
      </c>
      <c r="K36" s="17"/>
      <c r="N36" s="18">
        <f t="shared" si="61"/>
        <v>0</v>
      </c>
      <c r="O36" s="17"/>
      <c r="R36" s="18">
        <v>0</v>
      </c>
      <c r="S36" s="17"/>
      <c r="V36" s="18">
        <v>0</v>
      </c>
      <c r="W36" s="19">
        <f t="shared" si="62"/>
        <v>0</v>
      </c>
      <c r="X36" s="4"/>
      <c r="Z36" s="10"/>
      <c r="AB36" s="10"/>
      <c r="AC36" s="10"/>
      <c r="AD36" s="10"/>
      <c r="AE36" s="10"/>
      <c r="AF36" s="10"/>
      <c r="AG36" s="10"/>
      <c r="AH36" s="10"/>
    </row>
    <row r="37" spans="1:34" s="5" customFormat="1">
      <c r="A37" s="44" t="s">
        <v>35</v>
      </c>
      <c r="B37" s="47"/>
      <c r="C37" s="30"/>
      <c r="D37" s="31"/>
      <c r="E37" s="31"/>
      <c r="F37" s="32">
        <f>SUM(F30:F36)</f>
        <v>24526.2</v>
      </c>
      <c r="G37" s="30"/>
      <c r="H37" s="31"/>
      <c r="I37" s="31"/>
      <c r="J37" s="32">
        <f>SUM(J30:J36)</f>
        <v>24526.2</v>
      </c>
      <c r="K37" s="30"/>
      <c r="L37" s="31"/>
      <c r="M37" s="31"/>
      <c r="N37" s="32">
        <f>SUM(N30:N36)</f>
        <v>26776.2</v>
      </c>
      <c r="O37" s="30"/>
      <c r="P37" s="31"/>
      <c r="Q37" s="31"/>
      <c r="R37" s="32">
        <f>SUM(R30:R36)</f>
        <v>18376.2</v>
      </c>
      <c r="S37" s="30"/>
      <c r="T37" s="31"/>
      <c r="U37" s="31"/>
      <c r="V37" s="32">
        <f>SUM(V30:V36)</f>
        <v>18376.2</v>
      </c>
      <c r="W37" s="39">
        <f>SUM(W30:W36)</f>
        <v>112581</v>
      </c>
      <c r="X37" s="4"/>
      <c r="Y37" s="12"/>
      <c r="Z37" s="55"/>
      <c r="AA37" s="12"/>
      <c r="AB37" s="55"/>
      <c r="AC37" s="55"/>
      <c r="AD37" s="55"/>
      <c r="AE37" s="55"/>
      <c r="AF37" s="55"/>
      <c r="AG37" s="55"/>
      <c r="AH37" s="55"/>
    </row>
    <row r="40" spans="1:34" s="43" customFormat="1" ht="18" thickBot="1">
      <c r="A40" s="86" t="s">
        <v>23</v>
      </c>
      <c r="B40" s="86"/>
      <c r="C40" s="85" t="s">
        <v>8</v>
      </c>
      <c r="D40" s="85"/>
      <c r="E40" s="85"/>
      <c r="F40" s="85"/>
      <c r="G40" s="85" t="s">
        <v>9</v>
      </c>
      <c r="H40" s="85"/>
      <c r="I40" s="85"/>
      <c r="J40" s="85"/>
      <c r="K40" s="85" t="s">
        <v>10</v>
      </c>
      <c r="L40" s="85"/>
      <c r="M40" s="85"/>
      <c r="N40" s="85"/>
      <c r="O40" s="85" t="s">
        <v>11</v>
      </c>
      <c r="P40" s="85"/>
      <c r="Q40" s="85"/>
      <c r="R40" s="85"/>
      <c r="S40" s="85" t="s">
        <v>12</v>
      </c>
      <c r="T40" s="85"/>
      <c r="U40" s="85"/>
      <c r="V40" s="85"/>
      <c r="W40" s="13" t="s">
        <v>13</v>
      </c>
      <c r="X40" s="21"/>
      <c r="Y40" s="61"/>
      <c r="Z40" s="62"/>
      <c r="AA40" s="61"/>
      <c r="AB40" s="62"/>
      <c r="AC40" s="62"/>
      <c r="AD40" s="62"/>
      <c r="AE40" s="62"/>
      <c r="AF40" s="62"/>
      <c r="AG40" s="62"/>
      <c r="AH40" s="62"/>
    </row>
    <row r="41" spans="1:34" ht="16.5" customHeight="1" thickTop="1">
      <c r="A41" s="36" t="s">
        <v>52</v>
      </c>
      <c r="B41" s="34"/>
      <c r="C41" s="10"/>
      <c r="F41" s="40">
        <f>2000*0.9</f>
        <v>1800</v>
      </c>
      <c r="G41" s="10"/>
      <c r="J41" s="40">
        <f>F41</f>
        <v>1800</v>
      </c>
      <c r="K41" s="10"/>
      <c r="N41" s="40">
        <f>J41</f>
        <v>1800</v>
      </c>
      <c r="O41" s="10"/>
      <c r="R41" s="40">
        <f>N41</f>
        <v>1800</v>
      </c>
      <c r="S41" s="10"/>
      <c r="V41" s="40">
        <f>R41</f>
        <v>1800</v>
      </c>
      <c r="W41" s="41">
        <f>F41+J41+N41+R41+V41</f>
        <v>9000</v>
      </c>
      <c r="X41" s="4"/>
      <c r="Z41" s="10"/>
      <c r="AB41" s="10"/>
      <c r="AC41" s="10"/>
      <c r="AD41" s="10"/>
      <c r="AE41" s="10"/>
      <c r="AF41" s="10"/>
      <c r="AG41" s="10"/>
      <c r="AH41" s="10"/>
    </row>
    <row r="42" spans="1:34">
      <c r="A42" s="20"/>
      <c r="B42" s="35"/>
      <c r="C42" s="10"/>
      <c r="F42" s="18">
        <v>0</v>
      </c>
      <c r="G42" s="10"/>
      <c r="J42" s="18">
        <v>0</v>
      </c>
      <c r="K42" s="10"/>
      <c r="N42" s="18">
        <v>0</v>
      </c>
      <c r="O42" s="10"/>
      <c r="R42" s="18">
        <v>0</v>
      </c>
      <c r="S42" s="10"/>
      <c r="V42" s="18">
        <v>0</v>
      </c>
      <c r="W42" s="16">
        <f>F42+J42+N42+R42+V42</f>
        <v>0</v>
      </c>
      <c r="X42" s="4"/>
      <c r="Z42" s="10"/>
      <c r="AB42" s="10"/>
      <c r="AC42" s="10"/>
      <c r="AD42" s="10"/>
      <c r="AE42" s="10"/>
      <c r="AF42" s="10"/>
      <c r="AG42" s="10"/>
      <c r="AH42" s="10"/>
    </row>
    <row r="43" spans="1:34">
      <c r="A43" s="20"/>
      <c r="B43" s="35"/>
      <c r="C43" s="10"/>
      <c r="F43" s="18">
        <v>0</v>
      </c>
      <c r="G43" s="10"/>
      <c r="J43" s="18">
        <v>0</v>
      </c>
      <c r="K43" s="10"/>
      <c r="N43" s="18">
        <v>0</v>
      </c>
      <c r="O43" s="10"/>
      <c r="R43" s="18">
        <v>0</v>
      </c>
      <c r="S43" s="10"/>
      <c r="U43" s="10" t="s">
        <v>17</v>
      </c>
      <c r="V43" s="18">
        <v>0</v>
      </c>
      <c r="W43" s="16">
        <f>F43+J43+N43+R43+V43</f>
        <v>0</v>
      </c>
      <c r="X43" s="4"/>
      <c r="Z43" s="10"/>
      <c r="AB43" s="10"/>
      <c r="AC43" s="10"/>
      <c r="AD43" s="10"/>
      <c r="AE43" s="10"/>
      <c r="AF43" s="10"/>
      <c r="AG43" s="10"/>
      <c r="AH43" s="10"/>
    </row>
    <row r="44" spans="1:34">
      <c r="A44" s="20"/>
      <c r="B44" s="35"/>
      <c r="C44" s="10"/>
      <c r="F44" s="18">
        <v>0</v>
      </c>
      <c r="G44" s="10"/>
      <c r="J44" s="18">
        <v>0</v>
      </c>
      <c r="K44" s="10"/>
      <c r="N44" s="18">
        <v>0</v>
      </c>
      <c r="O44" s="10"/>
      <c r="R44" s="18">
        <v>0</v>
      </c>
      <c r="S44" s="10"/>
      <c r="V44" s="18">
        <v>0</v>
      </c>
      <c r="W44" s="16">
        <f>F44+J44+N44+R44+V44</f>
        <v>0</v>
      </c>
      <c r="X44" s="4"/>
      <c r="Z44" s="10"/>
      <c r="AB44" s="10"/>
      <c r="AC44" s="10"/>
      <c r="AD44" s="10"/>
      <c r="AE44" s="10"/>
      <c r="AF44" s="10"/>
      <c r="AG44" s="10"/>
      <c r="AH44" s="10"/>
    </row>
    <row r="45" spans="1:34" s="5" customFormat="1">
      <c r="A45" s="44" t="s">
        <v>36</v>
      </c>
      <c r="B45" s="47"/>
      <c r="C45" s="33"/>
      <c r="D45" s="31"/>
      <c r="E45" s="31"/>
      <c r="F45" s="32">
        <f>SUM(F41:F44)</f>
        <v>1800</v>
      </c>
      <c r="G45" s="33"/>
      <c r="H45" s="31"/>
      <c r="I45" s="31"/>
      <c r="J45" s="32">
        <f>SUM(J41:J44)</f>
        <v>1800</v>
      </c>
      <c r="K45" s="30"/>
      <c r="L45" s="31"/>
      <c r="M45" s="31"/>
      <c r="N45" s="32">
        <f>SUM(N41:N44)</f>
        <v>1800</v>
      </c>
      <c r="O45" s="30"/>
      <c r="P45" s="31"/>
      <c r="Q45" s="31"/>
      <c r="R45" s="32">
        <f>SUM(R41:R44)</f>
        <v>1800</v>
      </c>
      <c r="S45" s="30"/>
      <c r="T45" s="31"/>
      <c r="U45" s="31"/>
      <c r="V45" s="32">
        <f>SUM(V41:V44)</f>
        <v>1800</v>
      </c>
      <c r="W45" s="39">
        <f>SUM(W41:W44)</f>
        <v>9000</v>
      </c>
      <c r="X45" s="4"/>
      <c r="Y45" s="12"/>
      <c r="Z45" s="55"/>
      <c r="AA45" s="12"/>
      <c r="AB45" s="55"/>
      <c r="AC45" s="55"/>
      <c r="AD45" s="55"/>
      <c r="AE45" s="55"/>
      <c r="AF45" s="55"/>
      <c r="AG45" s="55"/>
      <c r="AH45" s="55"/>
    </row>
    <row r="48" spans="1:34" s="43" customFormat="1" ht="18" thickBot="1">
      <c r="A48" s="86" t="s">
        <v>24</v>
      </c>
      <c r="B48" s="86"/>
      <c r="C48" s="85" t="s">
        <v>8</v>
      </c>
      <c r="D48" s="85"/>
      <c r="E48" s="85"/>
      <c r="F48" s="85"/>
      <c r="G48" s="85" t="s">
        <v>9</v>
      </c>
      <c r="H48" s="85"/>
      <c r="I48" s="85"/>
      <c r="J48" s="85"/>
      <c r="K48" s="85" t="s">
        <v>10</v>
      </c>
      <c r="L48" s="85"/>
      <c r="M48" s="85"/>
      <c r="N48" s="85"/>
      <c r="O48" s="85" t="s">
        <v>11</v>
      </c>
      <c r="P48" s="85"/>
      <c r="Q48" s="85"/>
      <c r="R48" s="85"/>
      <c r="S48" s="85" t="s">
        <v>12</v>
      </c>
      <c r="T48" s="85"/>
      <c r="U48" s="85"/>
      <c r="V48" s="85"/>
      <c r="W48" s="13" t="s">
        <v>13</v>
      </c>
      <c r="X48" s="21"/>
      <c r="Y48" s="61"/>
      <c r="Z48" s="62"/>
      <c r="AA48" s="61"/>
      <c r="AB48" s="62"/>
      <c r="AC48" s="62"/>
      <c r="AD48" s="62"/>
      <c r="AE48" s="62"/>
      <c r="AF48" s="62"/>
      <c r="AG48" s="62"/>
      <c r="AH48" s="62"/>
    </row>
    <row r="49" spans="1:34" ht="12" thickTop="1">
      <c r="A49" s="36"/>
      <c r="B49" s="34"/>
      <c r="C49" s="10"/>
      <c r="F49" s="40">
        <v>0</v>
      </c>
      <c r="G49" s="10"/>
      <c r="J49" s="40">
        <v>0</v>
      </c>
      <c r="K49" s="10"/>
      <c r="N49" s="40">
        <v>0</v>
      </c>
      <c r="O49" s="10"/>
      <c r="R49" s="40">
        <v>0</v>
      </c>
      <c r="S49" s="10"/>
      <c r="V49" s="40">
        <v>0</v>
      </c>
      <c r="W49" s="41">
        <f>F49+J49+N49+R49+V49</f>
        <v>0</v>
      </c>
      <c r="X49" s="4"/>
      <c r="Z49" s="10"/>
      <c r="AB49" s="10"/>
      <c r="AC49" s="10"/>
      <c r="AD49" s="10"/>
      <c r="AE49" s="10"/>
      <c r="AF49" s="10"/>
      <c r="AG49" s="10"/>
      <c r="AH49" s="10"/>
    </row>
    <row r="50" spans="1:34">
      <c r="A50" s="20"/>
      <c r="B50" s="35"/>
      <c r="C50" s="10"/>
      <c r="F50" s="18">
        <v>0</v>
      </c>
      <c r="G50" s="10"/>
      <c r="J50" s="18">
        <v>0</v>
      </c>
      <c r="K50" s="10"/>
      <c r="N50" s="18">
        <v>0</v>
      </c>
      <c r="O50" s="10"/>
      <c r="R50" s="18">
        <v>0</v>
      </c>
      <c r="S50" s="10"/>
      <c r="V50" s="18">
        <v>0</v>
      </c>
      <c r="W50" s="16">
        <f>F50+J50+N50+R50+V50</f>
        <v>0</v>
      </c>
      <c r="X50" s="4"/>
      <c r="Z50" s="10"/>
      <c r="AB50" s="10"/>
      <c r="AC50" s="10"/>
      <c r="AD50" s="10"/>
      <c r="AE50" s="10"/>
      <c r="AF50" s="10"/>
      <c r="AG50" s="10"/>
      <c r="AH50" s="10"/>
    </row>
    <row r="51" spans="1:34">
      <c r="A51" s="20"/>
      <c r="B51" s="35"/>
      <c r="C51" s="10"/>
      <c r="F51" s="18">
        <v>0</v>
      </c>
      <c r="G51" s="10"/>
      <c r="J51" s="18">
        <v>0</v>
      </c>
      <c r="K51" s="10"/>
      <c r="N51" s="18">
        <v>0</v>
      </c>
      <c r="O51" s="10"/>
      <c r="R51" s="18"/>
      <c r="S51" s="10"/>
      <c r="V51" s="18"/>
      <c r="W51" s="16">
        <f>F51+J51+N51+R51+V51</f>
        <v>0</v>
      </c>
      <c r="X51" s="4"/>
      <c r="Z51" s="10"/>
      <c r="AB51" s="10"/>
      <c r="AC51" s="10"/>
      <c r="AD51" s="10"/>
      <c r="AE51" s="10"/>
      <c r="AF51" s="10"/>
      <c r="AG51" s="10"/>
      <c r="AH51" s="10"/>
    </row>
    <row r="52" spans="1:34">
      <c r="A52" s="20"/>
      <c r="B52" s="35"/>
      <c r="C52" s="10"/>
      <c r="F52" s="18">
        <v>0</v>
      </c>
      <c r="G52" s="10"/>
      <c r="J52" s="18">
        <v>0</v>
      </c>
      <c r="K52" s="10"/>
      <c r="N52" s="18">
        <v>0</v>
      </c>
      <c r="O52" s="10"/>
      <c r="R52" s="18"/>
      <c r="S52" s="10"/>
      <c r="V52" s="18"/>
      <c r="W52" s="16">
        <f>F52+J52+N52+R52+V52</f>
        <v>0</v>
      </c>
      <c r="X52" s="4"/>
      <c r="Z52" s="10"/>
      <c r="AB52" s="10"/>
      <c r="AC52" s="10"/>
      <c r="AD52" s="10"/>
      <c r="AE52" s="10"/>
      <c r="AF52" s="10"/>
      <c r="AG52" s="10"/>
      <c r="AH52" s="10"/>
    </row>
    <row r="53" spans="1:34" s="5" customFormat="1">
      <c r="A53" s="44" t="s">
        <v>37</v>
      </c>
      <c r="B53" s="47"/>
      <c r="C53" s="33"/>
      <c r="D53" s="31"/>
      <c r="E53" s="31"/>
      <c r="F53" s="32">
        <f>SUM(F49:F52)</f>
        <v>0</v>
      </c>
      <c r="G53" s="33"/>
      <c r="H53" s="31"/>
      <c r="I53" s="31"/>
      <c r="J53" s="32">
        <f>SUM(J49:J52)</f>
        <v>0</v>
      </c>
      <c r="K53" s="33"/>
      <c r="L53" s="31"/>
      <c r="M53" s="31"/>
      <c r="N53" s="32">
        <f>SUM(N49:N52)</f>
        <v>0</v>
      </c>
      <c r="O53" s="33"/>
      <c r="P53" s="31"/>
      <c r="Q53" s="31"/>
      <c r="R53" s="32">
        <f>SUM(R49:R52)</f>
        <v>0</v>
      </c>
      <c r="S53" s="33"/>
      <c r="T53" s="31"/>
      <c r="U53" s="31"/>
      <c r="V53" s="32">
        <f>SUM(V49:V52)</f>
        <v>0</v>
      </c>
      <c r="W53" s="32">
        <f>SUM(W49:W52)</f>
        <v>0</v>
      </c>
      <c r="X53" s="4"/>
      <c r="Y53" s="12"/>
      <c r="Z53" s="55"/>
      <c r="AA53" s="12"/>
      <c r="AB53" s="55"/>
      <c r="AC53" s="55"/>
      <c r="AD53" s="55"/>
      <c r="AE53" s="55"/>
      <c r="AF53" s="55"/>
      <c r="AG53" s="55"/>
      <c r="AH53" s="55"/>
    </row>
    <row r="56" spans="1:34" s="43" customFormat="1" ht="18" thickBot="1">
      <c r="A56" s="86" t="s">
        <v>25</v>
      </c>
      <c r="B56" s="86"/>
      <c r="C56" s="85" t="s">
        <v>8</v>
      </c>
      <c r="D56" s="85"/>
      <c r="E56" s="85"/>
      <c r="F56" s="85"/>
      <c r="G56" s="85" t="s">
        <v>9</v>
      </c>
      <c r="H56" s="85"/>
      <c r="I56" s="85"/>
      <c r="J56" s="85"/>
      <c r="K56" s="85" t="s">
        <v>10</v>
      </c>
      <c r="L56" s="85"/>
      <c r="M56" s="85"/>
      <c r="N56" s="85"/>
      <c r="O56" s="85" t="s">
        <v>11</v>
      </c>
      <c r="P56" s="85"/>
      <c r="Q56" s="85"/>
      <c r="R56" s="85"/>
      <c r="S56" s="85" t="s">
        <v>12</v>
      </c>
      <c r="T56" s="85"/>
      <c r="U56" s="85"/>
      <c r="V56" s="85"/>
      <c r="W56" s="13" t="s">
        <v>13</v>
      </c>
      <c r="X56" s="21"/>
      <c r="Y56" s="61"/>
      <c r="Z56" s="62"/>
      <c r="AA56" s="61"/>
      <c r="AB56" s="62"/>
      <c r="AC56" s="62"/>
      <c r="AD56" s="62"/>
      <c r="AE56" s="62"/>
      <c r="AF56" s="62"/>
      <c r="AG56" s="62"/>
      <c r="AH56" s="62"/>
    </row>
    <row r="57" spans="1:34" ht="12" thickTop="1">
      <c r="A57" s="36"/>
      <c r="B57" s="34"/>
      <c r="C57" s="10"/>
      <c r="F57" s="40">
        <v>0</v>
      </c>
      <c r="G57" s="10"/>
      <c r="J57" s="40">
        <v>0</v>
      </c>
      <c r="K57" s="10"/>
      <c r="N57" s="40">
        <v>0</v>
      </c>
      <c r="O57" s="10"/>
      <c r="R57" s="40">
        <v>0</v>
      </c>
      <c r="S57" s="10"/>
      <c r="V57" s="40">
        <v>0</v>
      </c>
      <c r="W57" s="46">
        <f>F57+J57+N57+R57+V57</f>
        <v>0</v>
      </c>
      <c r="X57" s="4"/>
      <c r="Z57" s="10"/>
      <c r="AB57" s="10"/>
      <c r="AC57" s="10"/>
      <c r="AD57" s="10"/>
      <c r="AE57" s="10"/>
      <c r="AF57" s="10"/>
      <c r="AG57" s="10"/>
      <c r="AH57" s="10"/>
    </row>
    <row r="58" spans="1:34">
      <c r="A58" s="20"/>
      <c r="B58" s="35"/>
      <c r="C58" s="10"/>
      <c r="F58" s="18">
        <v>0</v>
      </c>
      <c r="G58" s="10"/>
      <c r="J58" s="18">
        <v>0</v>
      </c>
      <c r="K58" s="10"/>
      <c r="N58" s="18">
        <v>0</v>
      </c>
      <c r="O58" s="10"/>
      <c r="R58" s="18">
        <v>0</v>
      </c>
      <c r="S58" s="10"/>
      <c r="V58" s="18">
        <v>0</v>
      </c>
      <c r="W58" s="19">
        <f>F58+J58+N58+R58+V58</f>
        <v>0</v>
      </c>
      <c r="X58" s="4"/>
      <c r="Z58" s="10"/>
      <c r="AB58" s="10"/>
      <c r="AC58" s="10"/>
      <c r="AD58" s="10"/>
      <c r="AE58" s="10"/>
      <c r="AF58" s="10"/>
      <c r="AG58" s="10"/>
      <c r="AH58" s="10"/>
    </row>
    <row r="59" spans="1:34">
      <c r="A59" s="20"/>
      <c r="B59" s="35"/>
      <c r="C59" s="10"/>
      <c r="F59" s="18">
        <v>0</v>
      </c>
      <c r="G59" s="10"/>
      <c r="J59" s="18">
        <v>0</v>
      </c>
      <c r="K59" s="10"/>
      <c r="N59" s="18">
        <v>0</v>
      </c>
      <c r="O59" s="10"/>
      <c r="R59" s="18">
        <v>0</v>
      </c>
      <c r="S59" s="10"/>
      <c r="V59" s="18">
        <v>0</v>
      </c>
      <c r="W59" s="19">
        <f>F59+J59+N59+R59+V59</f>
        <v>0</v>
      </c>
      <c r="X59" s="4"/>
      <c r="Z59" s="10"/>
      <c r="AB59" s="10"/>
      <c r="AC59" s="10"/>
      <c r="AD59" s="10"/>
      <c r="AE59" s="10"/>
      <c r="AF59" s="10"/>
      <c r="AG59" s="10"/>
      <c r="AH59" s="10"/>
    </row>
    <row r="60" spans="1:34">
      <c r="A60" s="20"/>
      <c r="B60" s="35"/>
      <c r="C60" s="10"/>
      <c r="F60" s="18">
        <v>0</v>
      </c>
      <c r="G60" s="10"/>
      <c r="J60" s="18">
        <v>0</v>
      </c>
      <c r="K60" s="10"/>
      <c r="N60" s="18">
        <v>0</v>
      </c>
      <c r="O60" s="10"/>
      <c r="R60" s="18">
        <v>0</v>
      </c>
      <c r="S60" s="10"/>
      <c r="V60" s="18">
        <v>0</v>
      </c>
      <c r="W60" s="19">
        <f>F60+J60+N60+R60+V60</f>
        <v>0</v>
      </c>
      <c r="X60" s="4"/>
      <c r="Z60" s="10"/>
      <c r="AB60" s="10"/>
      <c r="AC60" s="10"/>
      <c r="AD60" s="10"/>
      <c r="AE60" s="10"/>
      <c r="AF60" s="10"/>
      <c r="AG60" s="10"/>
      <c r="AH60" s="10"/>
    </row>
    <row r="61" spans="1:34" s="5" customFormat="1">
      <c r="A61" s="44" t="s">
        <v>38</v>
      </c>
      <c r="B61" s="47"/>
      <c r="C61" s="33"/>
      <c r="D61" s="31"/>
      <c r="E61" s="31"/>
      <c r="F61" s="32">
        <f>SUM(F57:F60)</f>
        <v>0</v>
      </c>
      <c r="G61" s="33"/>
      <c r="H61" s="31"/>
      <c r="I61" s="31"/>
      <c r="J61" s="32">
        <f>SUM(J57:J60)</f>
        <v>0</v>
      </c>
      <c r="K61" s="33"/>
      <c r="L61" s="31"/>
      <c r="M61" s="31"/>
      <c r="N61" s="32">
        <f>SUM(N57:N60)</f>
        <v>0</v>
      </c>
      <c r="O61" s="33"/>
      <c r="P61" s="31"/>
      <c r="Q61" s="31"/>
      <c r="R61" s="32">
        <f>SUM(R57:R60)</f>
        <v>0</v>
      </c>
      <c r="S61" s="33"/>
      <c r="T61" s="31"/>
      <c r="U61" s="31"/>
      <c r="V61" s="32">
        <f>SUM(V57:V60)</f>
        <v>0</v>
      </c>
      <c r="W61" s="39">
        <f>SUM(W57:W60)</f>
        <v>0</v>
      </c>
      <c r="X61" s="4"/>
      <c r="Y61" s="12"/>
      <c r="Z61" s="55"/>
      <c r="AA61" s="12"/>
      <c r="AB61" s="55"/>
      <c r="AC61" s="55"/>
      <c r="AD61" s="55"/>
      <c r="AE61" s="55"/>
      <c r="AF61" s="55"/>
      <c r="AG61" s="55"/>
      <c r="AH61" s="55"/>
    </row>
    <row r="64" spans="1:34" s="43" customFormat="1" ht="18" thickBot="1">
      <c r="A64" s="86" t="s">
        <v>26</v>
      </c>
      <c r="B64" s="86"/>
      <c r="C64" s="85" t="s">
        <v>8</v>
      </c>
      <c r="D64" s="85"/>
      <c r="E64" s="85"/>
      <c r="F64" s="85"/>
      <c r="G64" s="85" t="s">
        <v>9</v>
      </c>
      <c r="H64" s="85"/>
      <c r="I64" s="85"/>
      <c r="J64" s="85"/>
      <c r="K64" s="85" t="s">
        <v>10</v>
      </c>
      <c r="L64" s="85"/>
      <c r="M64" s="85"/>
      <c r="N64" s="85"/>
      <c r="O64" s="85" t="s">
        <v>11</v>
      </c>
      <c r="P64" s="85"/>
      <c r="Q64" s="85"/>
      <c r="R64" s="85"/>
      <c r="S64" s="85" t="s">
        <v>12</v>
      </c>
      <c r="T64" s="85"/>
      <c r="U64" s="85"/>
      <c r="V64" s="85"/>
      <c r="W64" s="13" t="s">
        <v>13</v>
      </c>
      <c r="X64" s="21"/>
      <c r="Y64" s="61"/>
      <c r="Z64" s="62"/>
      <c r="AA64" s="61"/>
      <c r="AB64" s="62"/>
      <c r="AC64" s="62"/>
      <c r="AD64" s="62"/>
      <c r="AE64" s="62"/>
      <c r="AF64" s="62"/>
      <c r="AG64" s="62"/>
      <c r="AH64" s="62"/>
    </row>
    <row r="65" spans="1:34" ht="12" thickTop="1">
      <c r="A65" s="36"/>
      <c r="B65" s="34"/>
      <c r="C65" s="10"/>
      <c r="F65" s="40">
        <v>0</v>
      </c>
      <c r="G65" s="10"/>
      <c r="J65" s="40">
        <v>0</v>
      </c>
      <c r="K65" s="10"/>
      <c r="N65" s="40">
        <v>0</v>
      </c>
      <c r="O65" s="10"/>
      <c r="R65" s="40">
        <v>0</v>
      </c>
      <c r="S65" s="10"/>
      <c r="V65" s="40">
        <v>0</v>
      </c>
      <c r="W65" s="41">
        <f>F65+J65+N65+R65+V65</f>
        <v>0</v>
      </c>
      <c r="X65" s="4"/>
      <c r="Z65" s="10"/>
      <c r="AB65" s="10"/>
      <c r="AC65" s="10"/>
      <c r="AD65" s="10"/>
      <c r="AE65" s="10"/>
      <c r="AF65" s="10"/>
      <c r="AG65" s="10"/>
      <c r="AH65" s="10"/>
    </row>
    <row r="66" spans="1:34">
      <c r="A66" s="20"/>
      <c r="B66" s="35"/>
      <c r="C66" s="10"/>
      <c r="F66" s="18">
        <v>0</v>
      </c>
      <c r="G66" s="10"/>
      <c r="J66" s="18">
        <v>0</v>
      </c>
      <c r="K66" s="10"/>
      <c r="N66" s="18">
        <v>0</v>
      </c>
      <c r="O66" s="10"/>
      <c r="R66" s="18">
        <v>0</v>
      </c>
      <c r="S66" s="10"/>
      <c r="V66" s="18">
        <v>0</v>
      </c>
      <c r="W66" s="16">
        <f>F66+J66+N66+R66+V66</f>
        <v>0</v>
      </c>
      <c r="X66" s="4"/>
      <c r="Z66" s="10"/>
      <c r="AB66" s="10"/>
      <c r="AC66" s="10"/>
      <c r="AD66" s="10"/>
      <c r="AE66" s="10"/>
      <c r="AF66" s="10"/>
      <c r="AG66" s="10"/>
      <c r="AH66" s="10"/>
    </row>
    <row r="67" spans="1:34">
      <c r="A67" s="20"/>
      <c r="B67" s="35"/>
      <c r="C67" s="10"/>
      <c r="F67" s="18">
        <v>0</v>
      </c>
      <c r="G67" s="10"/>
      <c r="J67" s="18">
        <v>0</v>
      </c>
      <c r="K67" s="10"/>
      <c r="N67" s="18">
        <v>0</v>
      </c>
      <c r="O67" s="10"/>
      <c r="R67" s="18">
        <v>0</v>
      </c>
      <c r="S67" s="10"/>
      <c r="V67" s="18">
        <v>0</v>
      </c>
      <c r="W67" s="16">
        <f>F67+J67+N67+R67+V67</f>
        <v>0</v>
      </c>
      <c r="X67" s="4"/>
      <c r="Z67" s="10"/>
      <c r="AB67" s="10"/>
      <c r="AC67" s="10"/>
      <c r="AD67" s="10"/>
      <c r="AE67" s="10"/>
      <c r="AF67" s="10"/>
      <c r="AG67" s="10"/>
      <c r="AH67" s="10"/>
    </row>
    <row r="68" spans="1:34">
      <c r="A68" s="20"/>
      <c r="B68" s="35"/>
      <c r="C68" s="10"/>
      <c r="F68" s="18">
        <v>0</v>
      </c>
      <c r="G68" s="10"/>
      <c r="J68" s="18">
        <v>0</v>
      </c>
      <c r="K68" s="10"/>
      <c r="N68" s="18">
        <v>0</v>
      </c>
      <c r="O68" s="10"/>
      <c r="R68" s="18">
        <v>0</v>
      </c>
      <c r="S68" s="10"/>
      <c r="V68" s="18">
        <v>0</v>
      </c>
      <c r="W68" s="16">
        <f>F68+J68+N68+R68+V68</f>
        <v>0</v>
      </c>
      <c r="X68" s="4"/>
      <c r="Z68" s="10"/>
      <c r="AB68" s="10"/>
      <c r="AC68" s="10"/>
      <c r="AD68" s="10"/>
      <c r="AE68" s="10"/>
      <c r="AF68" s="10"/>
      <c r="AG68" s="10"/>
      <c r="AH68" s="10"/>
    </row>
    <row r="69" spans="1:34" s="5" customFormat="1">
      <c r="A69" s="44" t="s">
        <v>39</v>
      </c>
      <c r="B69" s="47"/>
      <c r="C69" s="33"/>
      <c r="D69" s="31"/>
      <c r="E69" s="31"/>
      <c r="F69" s="32">
        <f>SUM(F65:F68)</f>
        <v>0</v>
      </c>
      <c r="G69" s="33"/>
      <c r="H69" s="31"/>
      <c r="I69" s="31"/>
      <c r="J69" s="32">
        <f>SUM(J65:J68)</f>
        <v>0</v>
      </c>
      <c r="K69" s="33"/>
      <c r="L69" s="31"/>
      <c r="M69" s="31"/>
      <c r="N69" s="32">
        <f>SUM(N65:N68)</f>
        <v>0</v>
      </c>
      <c r="O69" s="33"/>
      <c r="P69" s="31"/>
      <c r="Q69" s="31"/>
      <c r="R69" s="32">
        <f>SUM(R65:R68)</f>
        <v>0</v>
      </c>
      <c r="S69" s="33"/>
      <c r="T69" s="31"/>
      <c r="U69" s="31"/>
      <c r="V69" s="32">
        <f>SUM(V65:V68)</f>
        <v>0</v>
      </c>
      <c r="W69" s="32">
        <f>SUM(W65:W68)</f>
        <v>0</v>
      </c>
      <c r="X69" s="4"/>
      <c r="Y69" s="12"/>
      <c r="Z69" s="55"/>
      <c r="AA69" s="12"/>
      <c r="AB69" s="55"/>
      <c r="AC69" s="55"/>
      <c r="AD69" s="55"/>
      <c r="AE69" s="55"/>
      <c r="AF69" s="55"/>
      <c r="AG69" s="55"/>
      <c r="AH69" s="55"/>
    </row>
    <row r="72" spans="1:34" s="43" customFormat="1" ht="18" thickBot="1">
      <c r="A72" s="86" t="s">
        <v>40</v>
      </c>
      <c r="B72" s="86"/>
      <c r="C72" s="85" t="s">
        <v>8</v>
      </c>
      <c r="D72" s="85"/>
      <c r="E72" s="85"/>
      <c r="F72" s="85"/>
      <c r="G72" s="85" t="s">
        <v>9</v>
      </c>
      <c r="H72" s="85"/>
      <c r="I72" s="85"/>
      <c r="J72" s="85"/>
      <c r="K72" s="85" t="s">
        <v>10</v>
      </c>
      <c r="L72" s="85"/>
      <c r="M72" s="85"/>
      <c r="N72" s="85"/>
      <c r="O72" s="85" t="s">
        <v>11</v>
      </c>
      <c r="P72" s="85"/>
      <c r="Q72" s="85"/>
      <c r="R72" s="85"/>
      <c r="S72" s="85" t="s">
        <v>12</v>
      </c>
      <c r="T72" s="85"/>
      <c r="U72" s="85"/>
      <c r="V72" s="85"/>
      <c r="W72" s="13" t="s">
        <v>13</v>
      </c>
      <c r="X72" s="21"/>
      <c r="Y72" s="61"/>
      <c r="Z72" s="62"/>
      <c r="AA72" s="61"/>
      <c r="AB72" s="62"/>
      <c r="AC72" s="62"/>
      <c r="AD72" s="62"/>
      <c r="AE72" s="62"/>
      <c r="AF72" s="62"/>
      <c r="AG72" s="62"/>
      <c r="AH72" s="62"/>
    </row>
    <row r="73" spans="1:34" ht="12" thickTop="1">
      <c r="A73" s="36" t="s">
        <v>53</v>
      </c>
      <c r="B73" s="34"/>
      <c r="C73" s="10"/>
      <c r="F73" s="40">
        <f>33319</f>
        <v>33319</v>
      </c>
      <c r="G73" s="10"/>
      <c r="J73" s="40">
        <f>38801*0.9</f>
        <v>34920.9</v>
      </c>
      <c r="K73" s="10"/>
      <c r="N73" s="40">
        <f>40154*0.9</f>
        <v>36138.6</v>
      </c>
      <c r="O73" s="10"/>
      <c r="R73" s="40">
        <f>41565*0.9</f>
        <v>37408.5</v>
      </c>
      <c r="S73" s="10"/>
      <c r="V73" s="40">
        <f>43040*0.9</f>
        <v>38736</v>
      </c>
      <c r="W73" s="41">
        <f>F73+J73+N73+R73+V73</f>
        <v>180523</v>
      </c>
      <c r="X73" s="4"/>
    </row>
    <row r="74" spans="1:34">
      <c r="A74" s="20" t="s">
        <v>56</v>
      </c>
      <c r="B74" s="35"/>
      <c r="C74" s="10"/>
      <c r="F74" s="18">
        <f>51875*0.9</f>
        <v>46687.5</v>
      </c>
      <c r="G74" s="10"/>
      <c r="J74" s="18">
        <f>53431*0.9</f>
        <v>48087.9</v>
      </c>
      <c r="K74" s="10"/>
      <c r="N74" s="18">
        <f>55034*0.9</f>
        <v>49530.6</v>
      </c>
      <c r="O74" s="10"/>
      <c r="R74" s="18">
        <f>56685*0.9</f>
        <v>51016.5</v>
      </c>
      <c r="S74" s="10"/>
      <c r="V74" s="18">
        <f>58386*0.9</f>
        <v>52547.4</v>
      </c>
      <c r="W74" s="16">
        <f>F74+J74+N74+R74+V74</f>
        <v>247869.9</v>
      </c>
      <c r="X74" s="4"/>
    </row>
    <row r="75" spans="1:34">
      <c r="A75" s="20"/>
      <c r="B75" s="35"/>
      <c r="C75" s="10"/>
      <c r="F75" s="18">
        <v>0</v>
      </c>
      <c r="G75" s="10"/>
      <c r="J75" s="18">
        <v>0</v>
      </c>
      <c r="K75" s="10"/>
      <c r="N75" s="18">
        <v>0</v>
      </c>
      <c r="O75" s="10"/>
      <c r="R75" s="18"/>
      <c r="S75" s="10"/>
      <c r="V75" s="18"/>
      <c r="W75" s="16">
        <f>F75+J75+N75+R75+V75</f>
        <v>0</v>
      </c>
      <c r="X75" s="4"/>
    </row>
    <row r="76" spans="1:34">
      <c r="A76" s="20"/>
      <c r="B76" s="35"/>
      <c r="C76" s="10"/>
      <c r="F76" s="18">
        <v>0</v>
      </c>
      <c r="G76" s="10"/>
      <c r="J76" s="18">
        <v>0</v>
      </c>
      <c r="K76" s="10"/>
      <c r="N76" s="18">
        <v>0</v>
      </c>
      <c r="O76" s="10"/>
      <c r="R76" s="18"/>
      <c r="S76" s="10"/>
      <c r="V76" s="18"/>
      <c r="W76" s="16">
        <f>F76+J76+N76+R76+V76</f>
        <v>0</v>
      </c>
      <c r="X76" s="4"/>
    </row>
    <row r="77" spans="1:34" s="5" customFormat="1">
      <c r="A77" s="44" t="s">
        <v>41</v>
      </c>
      <c r="B77" s="47"/>
      <c r="C77" s="33"/>
      <c r="D77" s="31"/>
      <c r="E77" s="31"/>
      <c r="F77" s="32">
        <f>SUM(F73:F76)</f>
        <v>80006.5</v>
      </c>
      <c r="G77" s="33"/>
      <c r="H77" s="31"/>
      <c r="I77" s="31"/>
      <c r="J77" s="32">
        <f>SUM(J73:J76)</f>
        <v>83008.800000000003</v>
      </c>
      <c r="K77" s="33"/>
      <c r="L77" s="31"/>
      <c r="M77" s="31"/>
      <c r="N77" s="32">
        <f>SUM(N73:N76)</f>
        <v>85669.2</v>
      </c>
      <c r="O77" s="33"/>
      <c r="P77" s="31"/>
      <c r="Q77" s="31"/>
      <c r="R77" s="32">
        <f>SUM(R73:R76)</f>
        <v>88425</v>
      </c>
      <c r="S77" s="33"/>
      <c r="T77" s="31"/>
      <c r="U77" s="31"/>
      <c r="V77" s="32">
        <f>SUM(V73:V76)</f>
        <v>91283.4</v>
      </c>
      <c r="W77" s="32">
        <f>SUM(W73:W76)</f>
        <v>428392.9</v>
      </c>
      <c r="X77" s="4"/>
      <c r="Y77" s="12"/>
      <c r="Z77" s="55"/>
      <c r="AA77" s="12"/>
      <c r="AB77" s="55"/>
      <c r="AC77" s="55"/>
      <c r="AD77" s="55"/>
      <c r="AE77" s="55"/>
      <c r="AF77" s="55"/>
      <c r="AG77" s="55"/>
      <c r="AH77" s="55"/>
    </row>
    <row r="80" spans="1:34" s="43" customFormat="1" ht="18" thickBot="1">
      <c r="A80" s="86" t="s">
        <v>42</v>
      </c>
      <c r="B80" s="86"/>
      <c r="C80" s="85" t="s">
        <v>8</v>
      </c>
      <c r="D80" s="85"/>
      <c r="E80" s="85"/>
      <c r="F80" s="85"/>
      <c r="G80" s="85" t="s">
        <v>9</v>
      </c>
      <c r="H80" s="85"/>
      <c r="I80" s="85"/>
      <c r="J80" s="85"/>
      <c r="K80" s="85" t="s">
        <v>10</v>
      </c>
      <c r="L80" s="85"/>
      <c r="M80" s="85"/>
      <c r="N80" s="85"/>
      <c r="O80" s="85" t="s">
        <v>11</v>
      </c>
      <c r="P80" s="85"/>
      <c r="Q80" s="85"/>
      <c r="R80" s="85"/>
      <c r="S80" s="85" t="s">
        <v>12</v>
      </c>
      <c r="T80" s="85"/>
      <c r="U80" s="85"/>
      <c r="V80" s="85"/>
      <c r="W80" s="13" t="s">
        <v>13</v>
      </c>
      <c r="X80" s="21"/>
      <c r="Y80" s="61"/>
      <c r="Z80" s="62"/>
      <c r="AA80" s="61"/>
      <c r="AB80" s="62"/>
      <c r="AC80" s="62"/>
      <c r="AD80" s="62"/>
      <c r="AE80" s="62"/>
      <c r="AF80" s="62"/>
      <c r="AG80" s="62"/>
      <c r="AH80" s="62"/>
    </row>
    <row r="81" spans="1:34" ht="12" thickTop="1">
      <c r="A81" s="36" t="s">
        <v>54</v>
      </c>
      <c r="B81" s="82">
        <v>0.54500000000000004</v>
      </c>
      <c r="C81" s="10"/>
      <c r="F81" s="40">
        <f>F73*B81</f>
        <v>18158.855</v>
      </c>
      <c r="G81" s="10"/>
      <c r="J81" s="40">
        <f>J73*B81</f>
        <v>19031.890500000001</v>
      </c>
      <c r="K81" s="10"/>
      <c r="N81" s="40">
        <f>N73*B81</f>
        <v>19695.537</v>
      </c>
      <c r="O81" s="10"/>
      <c r="R81" s="40">
        <f>R73*B81</f>
        <v>20387.6325</v>
      </c>
      <c r="S81" s="10"/>
      <c r="V81" s="40">
        <f>V73*B81</f>
        <v>21111.120000000003</v>
      </c>
      <c r="W81" s="41">
        <f>F81+J81+N81+R81+V81</f>
        <v>98385.035000000003</v>
      </c>
      <c r="X81" s="4"/>
    </row>
    <row r="82" spans="1:34">
      <c r="A82" s="20" t="s">
        <v>56</v>
      </c>
      <c r="B82" s="84">
        <v>0.76</v>
      </c>
      <c r="C82" s="10"/>
      <c r="F82" s="18">
        <f>F74*B82</f>
        <v>35482.5</v>
      </c>
      <c r="G82" s="10"/>
      <c r="J82" s="18">
        <f>J74*B82</f>
        <v>36546.804000000004</v>
      </c>
      <c r="K82" s="10"/>
      <c r="N82" s="18">
        <f>N74*B82</f>
        <v>37643.256000000001</v>
      </c>
      <c r="O82" s="10"/>
      <c r="R82" s="18">
        <f>R74*B82</f>
        <v>38772.54</v>
      </c>
      <c r="S82" s="10"/>
      <c r="V82" s="18">
        <f>V74*B82</f>
        <v>39936.024000000005</v>
      </c>
      <c r="W82" s="16">
        <f>F82+J82+N82+R82+V82</f>
        <v>188381.12400000001</v>
      </c>
      <c r="X82" s="4"/>
    </row>
    <row r="83" spans="1:34">
      <c r="A83" s="20"/>
      <c r="B83" s="35"/>
      <c r="C83" s="10"/>
      <c r="F83" s="18">
        <v>0</v>
      </c>
      <c r="G83" s="10"/>
      <c r="J83" s="18">
        <v>0</v>
      </c>
      <c r="K83" s="10"/>
      <c r="N83" s="18">
        <v>0</v>
      </c>
      <c r="O83" s="10"/>
      <c r="R83" s="18"/>
      <c r="S83" s="10"/>
      <c r="V83" s="18"/>
      <c r="W83" s="16">
        <f>F83+J83+N83+R83+V83</f>
        <v>0</v>
      </c>
      <c r="X83" s="4"/>
    </row>
    <row r="84" spans="1:34">
      <c r="A84" s="20"/>
      <c r="B84" s="35"/>
      <c r="C84" s="10"/>
      <c r="F84" s="18">
        <v>0</v>
      </c>
      <c r="G84" s="10"/>
      <c r="J84" s="18">
        <v>0</v>
      </c>
      <c r="K84" s="10"/>
      <c r="N84" s="18">
        <v>0</v>
      </c>
      <c r="O84" s="10"/>
      <c r="R84" s="18"/>
      <c r="S84" s="10"/>
      <c r="V84" s="18"/>
      <c r="W84" s="16">
        <f>F84+J84+N84+R84+V84</f>
        <v>0</v>
      </c>
      <c r="X84" s="4"/>
    </row>
    <row r="85" spans="1:34" s="5" customFormat="1">
      <c r="A85" s="44" t="s">
        <v>43</v>
      </c>
      <c r="B85" s="47"/>
      <c r="C85" s="33"/>
      <c r="D85" s="31"/>
      <c r="E85" s="31"/>
      <c r="F85" s="32">
        <f>SUM(F81:F84)</f>
        <v>53641.354999999996</v>
      </c>
      <c r="G85" s="33"/>
      <c r="H85" s="31"/>
      <c r="I85" s="31"/>
      <c r="J85" s="32">
        <f>SUM(J81:J84)</f>
        <v>55578.694500000005</v>
      </c>
      <c r="K85" s="33"/>
      <c r="L85" s="31"/>
      <c r="M85" s="31"/>
      <c r="N85" s="32">
        <f>SUM(N81:N84)</f>
        <v>57338.793000000005</v>
      </c>
      <c r="O85" s="33"/>
      <c r="P85" s="31"/>
      <c r="Q85" s="31"/>
      <c r="R85" s="32">
        <f>SUM(R81:R84)</f>
        <v>59160.172500000001</v>
      </c>
      <c r="S85" s="33"/>
      <c r="T85" s="31"/>
      <c r="U85" s="31"/>
      <c r="V85" s="32">
        <f>SUM(V81:V84)</f>
        <v>61047.144000000008</v>
      </c>
      <c r="W85" s="32">
        <f>SUM(W81:W84)</f>
        <v>286766.15899999999</v>
      </c>
      <c r="X85" s="4"/>
      <c r="Y85" s="12"/>
      <c r="Z85" s="55"/>
      <c r="AA85" s="12"/>
      <c r="AB85" s="55"/>
      <c r="AC85" s="55"/>
      <c r="AD85" s="55"/>
      <c r="AE85" s="55"/>
      <c r="AF85" s="55"/>
      <c r="AG85" s="55"/>
      <c r="AH85" s="55"/>
    </row>
    <row r="86" spans="1:34" s="5" customFormat="1">
      <c r="A86" s="9"/>
      <c r="B86" s="9"/>
      <c r="C86" s="55"/>
      <c r="D86" s="12"/>
      <c r="E86" s="12"/>
      <c r="F86" s="12"/>
      <c r="G86" s="55"/>
      <c r="H86" s="12"/>
      <c r="I86" s="12"/>
      <c r="J86" s="12"/>
      <c r="K86" s="55"/>
      <c r="L86" s="12"/>
      <c r="M86" s="12"/>
      <c r="N86" s="12"/>
      <c r="O86" s="55"/>
      <c r="P86" s="12"/>
      <c r="Q86" s="12"/>
      <c r="R86" s="12"/>
      <c r="S86" s="55"/>
      <c r="T86" s="12"/>
      <c r="U86" s="12"/>
      <c r="V86" s="12"/>
      <c r="W86" s="4"/>
      <c r="X86" s="4"/>
      <c r="Y86" s="12"/>
      <c r="Z86" s="55"/>
      <c r="AA86" s="12"/>
      <c r="AB86" s="55"/>
      <c r="AC86" s="55"/>
      <c r="AD86" s="55"/>
      <c r="AE86" s="55"/>
      <c r="AF86" s="55"/>
      <c r="AG86" s="55"/>
      <c r="AH86" s="55"/>
    </row>
    <row r="87" spans="1:34" s="5" customFormat="1">
      <c r="A87" s="9"/>
      <c r="B87" s="9"/>
      <c r="C87" s="55"/>
      <c r="D87" s="12"/>
      <c r="E87" s="12"/>
      <c r="F87" s="12"/>
      <c r="G87" s="55"/>
      <c r="H87" s="12"/>
      <c r="I87" s="12"/>
      <c r="J87" s="12"/>
      <c r="K87" s="55"/>
      <c r="L87" s="12"/>
      <c r="M87" s="12"/>
      <c r="N87" s="12"/>
      <c r="O87" s="55"/>
      <c r="P87" s="12"/>
      <c r="Q87" s="12"/>
      <c r="R87" s="12"/>
      <c r="S87" s="55"/>
      <c r="T87" s="12"/>
      <c r="U87" s="12"/>
      <c r="V87" s="12"/>
      <c r="W87" s="4"/>
      <c r="X87" s="4"/>
      <c r="Y87" s="12"/>
      <c r="Z87" s="55"/>
      <c r="AA87" s="12"/>
      <c r="AB87" s="55"/>
      <c r="AC87" s="55"/>
      <c r="AD87" s="55"/>
      <c r="AE87" s="55"/>
      <c r="AF87" s="55"/>
      <c r="AG87" s="55"/>
      <c r="AH87" s="55"/>
    </row>
    <row r="88" spans="1:34" s="43" customFormat="1" ht="18" thickBot="1">
      <c r="A88" s="86" t="s">
        <v>50</v>
      </c>
      <c r="B88" s="86"/>
      <c r="C88" s="85" t="s">
        <v>8</v>
      </c>
      <c r="D88" s="85"/>
      <c r="E88" s="85"/>
      <c r="F88" s="85"/>
      <c r="G88" s="85" t="s">
        <v>9</v>
      </c>
      <c r="H88" s="85"/>
      <c r="I88" s="85"/>
      <c r="J88" s="85"/>
      <c r="K88" s="85" t="s">
        <v>10</v>
      </c>
      <c r="L88" s="85"/>
      <c r="M88" s="85"/>
      <c r="N88" s="85"/>
      <c r="O88" s="85" t="s">
        <v>11</v>
      </c>
      <c r="P88" s="85"/>
      <c r="Q88" s="85"/>
      <c r="R88" s="85"/>
      <c r="S88" s="85" t="s">
        <v>12</v>
      </c>
      <c r="T88" s="85"/>
      <c r="U88" s="85"/>
      <c r="V88" s="85"/>
      <c r="W88" s="13" t="s">
        <v>13</v>
      </c>
      <c r="X88" s="21"/>
      <c r="Y88" s="61"/>
      <c r="Z88" s="62"/>
      <c r="AA88" s="61"/>
      <c r="AB88" s="62"/>
      <c r="AC88" s="62"/>
      <c r="AD88" s="62"/>
      <c r="AE88" s="62"/>
      <c r="AF88" s="62"/>
      <c r="AG88" s="62"/>
      <c r="AH88" s="62"/>
    </row>
    <row r="89" spans="1:34" s="5" customFormat="1" ht="12" thickTop="1">
      <c r="A89" s="67" t="s">
        <v>48</v>
      </c>
      <c r="B89" s="68"/>
      <c r="C89" s="69"/>
      <c r="D89" s="70"/>
      <c r="E89" s="70"/>
      <c r="F89" s="71">
        <f>F14+F37+F26+F45+F77+F85+F69+F61+F53</f>
        <v>367066.55500945001</v>
      </c>
      <c r="G89" s="70"/>
      <c r="H89" s="70"/>
      <c r="I89" s="70"/>
      <c r="J89" s="71">
        <f>J14+J37+J26+J45+J77+J85+J69+J61+J53</f>
        <v>375883.47310973349</v>
      </c>
      <c r="K89" s="70"/>
      <c r="L89" s="70"/>
      <c r="M89" s="70"/>
      <c r="N89" s="71">
        <f>N14+N37+N26+N45+N77+N85+N69+N61+N53</f>
        <v>387353.32416802552</v>
      </c>
      <c r="O89" s="70"/>
      <c r="P89" s="70"/>
      <c r="Q89" s="70"/>
      <c r="R89" s="71">
        <f>R14+R37+R26+R45+R77+R85+R69+R61+R53</f>
        <v>389832.42370306625</v>
      </c>
      <c r="S89" s="70"/>
      <c r="T89" s="70"/>
      <c r="U89" s="70"/>
      <c r="V89" s="71">
        <f>V14+V37+V26+V45+V77+V85+V69+V61+V53</f>
        <v>398931.56623915822</v>
      </c>
      <c r="W89" s="72">
        <f>F89+J89+N89+R89+V89</f>
        <v>1919067.3422294336</v>
      </c>
      <c r="X89" s="4"/>
      <c r="Y89" s="12"/>
      <c r="Z89" s="55"/>
      <c r="AA89" s="12"/>
      <c r="AB89" s="55"/>
      <c r="AC89" s="55"/>
      <c r="AD89" s="55"/>
      <c r="AE89" s="55"/>
      <c r="AF89" s="55"/>
      <c r="AG89" s="55"/>
      <c r="AH89" s="55"/>
    </row>
    <row r="90" spans="1:34" s="5" customFormat="1">
      <c r="A90" s="67" t="s">
        <v>16</v>
      </c>
      <c r="B90" s="68"/>
      <c r="C90" s="63"/>
      <c r="D90" s="64"/>
      <c r="E90" s="64"/>
      <c r="F90" s="65">
        <f>F89-F85-F77</f>
        <v>233418.70000945003</v>
      </c>
      <c r="G90" s="63"/>
      <c r="H90" s="64"/>
      <c r="I90" s="64"/>
      <c r="J90" s="65">
        <f>J89-J85-J77</f>
        <v>237295.97860973352</v>
      </c>
      <c r="K90" s="63"/>
      <c r="L90" s="64"/>
      <c r="M90" s="64"/>
      <c r="N90" s="65">
        <f>N89-N85-N77</f>
        <v>244345.3311680255</v>
      </c>
      <c r="O90" s="63"/>
      <c r="P90" s="64"/>
      <c r="Q90" s="64"/>
      <c r="R90" s="65">
        <f>R89-R85-R77</f>
        <v>242247.25120306626</v>
      </c>
      <c r="S90" s="63"/>
      <c r="T90" s="64"/>
      <c r="U90" s="64"/>
      <c r="V90" s="65">
        <f>V89-V85-V77</f>
        <v>246601.02223915819</v>
      </c>
      <c r="W90" s="66">
        <f>F90+J90+N90+R90+V90</f>
        <v>1203908.2832294335</v>
      </c>
      <c r="X90" s="4"/>
      <c r="Y90" s="12"/>
      <c r="Z90" s="55"/>
      <c r="AA90" s="12"/>
      <c r="AB90" s="55"/>
      <c r="AC90" s="55"/>
      <c r="AD90" s="55"/>
      <c r="AE90" s="55"/>
      <c r="AF90" s="55"/>
      <c r="AG90" s="55"/>
      <c r="AH90" s="55"/>
    </row>
    <row r="91" spans="1:34" s="5" customFormat="1">
      <c r="A91" s="67" t="s">
        <v>49</v>
      </c>
      <c r="B91" s="68"/>
      <c r="C91" s="69"/>
      <c r="D91" s="70"/>
      <c r="E91" s="70"/>
      <c r="F91" s="71">
        <f>(F90+50000)*$Z$3</f>
        <v>172885.40700576451</v>
      </c>
      <c r="G91" s="69"/>
      <c r="H91" s="70"/>
      <c r="I91" s="70"/>
      <c r="J91" s="71">
        <f>J90*$Z$3</f>
        <v>144750.54695193743</v>
      </c>
      <c r="K91" s="69"/>
      <c r="L91" s="70"/>
      <c r="M91" s="70"/>
      <c r="N91" s="71">
        <f>N90*$Z$3</f>
        <v>149050.65201249556</v>
      </c>
      <c r="O91" s="69"/>
      <c r="P91" s="70"/>
      <c r="Q91" s="70"/>
      <c r="R91" s="71">
        <f>R90*$Z$3</f>
        <v>147770.82323387041</v>
      </c>
      <c r="S91" s="69"/>
      <c r="T91" s="70"/>
      <c r="U91" s="70"/>
      <c r="V91" s="71">
        <f>V90*$Z$3</f>
        <v>150426.62356588649</v>
      </c>
      <c r="W91" s="72">
        <f>F91+J91+N91+R91+V91</f>
        <v>764884.05276995443</v>
      </c>
      <c r="X91" s="4"/>
      <c r="Y91" s="12"/>
      <c r="Z91" s="55"/>
      <c r="AA91" s="12"/>
      <c r="AB91" s="55"/>
      <c r="AC91" s="55"/>
      <c r="AD91" s="55"/>
      <c r="AE91" s="55"/>
      <c r="AF91" s="55"/>
      <c r="AG91" s="55"/>
      <c r="AH91" s="55"/>
    </row>
    <row r="92" spans="1:34" s="5" customFormat="1">
      <c r="A92" s="73" t="s">
        <v>51</v>
      </c>
      <c r="B92" s="74"/>
      <c r="C92" s="75"/>
      <c r="D92" s="76"/>
      <c r="E92" s="76"/>
      <c r="F92" s="77">
        <f>F89+F91</f>
        <v>539951.96201521449</v>
      </c>
      <c r="G92" s="75"/>
      <c r="H92" s="76"/>
      <c r="I92" s="76"/>
      <c r="J92" s="77">
        <f>J89+J91</f>
        <v>520634.02006167092</v>
      </c>
      <c r="K92" s="75"/>
      <c r="L92" s="76"/>
      <c r="M92" s="76"/>
      <c r="N92" s="77">
        <f>N89+N91</f>
        <v>536403.97618052107</v>
      </c>
      <c r="O92" s="75"/>
      <c r="P92" s="76"/>
      <c r="Q92" s="76"/>
      <c r="R92" s="77">
        <f>R89+R91</f>
        <v>537603.24693693663</v>
      </c>
      <c r="S92" s="75"/>
      <c r="T92" s="76"/>
      <c r="U92" s="76"/>
      <c r="V92" s="77">
        <f>V89+V91</f>
        <v>549358.18980504468</v>
      </c>
      <c r="W92" s="78">
        <f>F92+J92+N92+R92+V92</f>
        <v>2683951.3949993877</v>
      </c>
      <c r="X92" s="4"/>
      <c r="Y92" s="12"/>
      <c r="Z92" s="55"/>
      <c r="AA92" s="12"/>
      <c r="AB92" s="55"/>
      <c r="AC92" s="55"/>
      <c r="AD92" s="55"/>
      <c r="AE92" s="55"/>
      <c r="AF92" s="55"/>
      <c r="AG92" s="55"/>
      <c r="AH92" s="55"/>
    </row>
    <row r="93" spans="1:34">
      <c r="F93" s="5"/>
      <c r="G93" s="5"/>
      <c r="I93" s="11"/>
      <c r="L93" s="11"/>
      <c r="M93" s="11"/>
      <c r="N93" s="11"/>
      <c r="P93" s="11"/>
      <c r="Q93" s="11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>
      <c r="F94" s="5"/>
      <c r="G94" s="5"/>
      <c r="I94" s="11"/>
      <c r="L94" s="11"/>
      <c r="M94" s="11"/>
      <c r="N94" s="11"/>
      <c r="P94" s="11"/>
      <c r="Q94" s="11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>
      <c r="F95" s="5"/>
      <c r="G95" s="5"/>
      <c r="I95" s="11"/>
      <c r="L95" s="11"/>
      <c r="M95" s="11"/>
      <c r="N95" s="11"/>
      <c r="P95" s="11"/>
      <c r="Q95" s="11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</sheetData>
  <mergeCells count="65">
    <mergeCell ref="S88:V88"/>
    <mergeCell ref="A88:B88"/>
    <mergeCell ref="C88:F88"/>
    <mergeCell ref="G88:J88"/>
    <mergeCell ref="K88:N88"/>
    <mergeCell ref="O88:R88"/>
    <mergeCell ref="A7:B7"/>
    <mergeCell ref="S48:V48"/>
    <mergeCell ref="C56:F56"/>
    <mergeCell ref="G56:J56"/>
    <mergeCell ref="K56:N56"/>
    <mergeCell ref="O56:R56"/>
    <mergeCell ref="S56:V56"/>
    <mergeCell ref="C48:F48"/>
    <mergeCell ref="G48:J48"/>
    <mergeCell ref="K48:N48"/>
    <mergeCell ref="C7:F7"/>
    <mergeCell ref="G7:J7"/>
    <mergeCell ref="K7:N7"/>
    <mergeCell ref="O7:R7"/>
    <mergeCell ref="S7:V7"/>
    <mergeCell ref="S17:V17"/>
    <mergeCell ref="C17:F17"/>
    <mergeCell ref="G17:J17"/>
    <mergeCell ref="O17:R17"/>
    <mergeCell ref="K17:N17"/>
    <mergeCell ref="S72:V72"/>
    <mergeCell ref="C72:F72"/>
    <mergeCell ref="G72:J72"/>
    <mergeCell ref="K72:N72"/>
    <mergeCell ref="K64:N64"/>
    <mergeCell ref="O64:R64"/>
    <mergeCell ref="C40:F40"/>
    <mergeCell ref="G40:J40"/>
    <mergeCell ref="K40:N40"/>
    <mergeCell ref="O40:R40"/>
    <mergeCell ref="S40:V40"/>
    <mergeCell ref="C80:F80"/>
    <mergeCell ref="G80:J80"/>
    <mergeCell ref="K80:N80"/>
    <mergeCell ref="O80:R80"/>
    <mergeCell ref="S80:V80"/>
    <mergeCell ref="A80:B80"/>
    <mergeCell ref="A48:B48"/>
    <mergeCell ref="A56:B56"/>
    <mergeCell ref="A17:B17"/>
    <mergeCell ref="A40:B40"/>
    <mergeCell ref="A64:B64"/>
    <mergeCell ref="A29:B29"/>
    <mergeCell ref="AG7:AH7"/>
    <mergeCell ref="A72:B72"/>
    <mergeCell ref="Y7:Z7"/>
    <mergeCell ref="AA7:AB7"/>
    <mergeCell ref="AC7:AD7"/>
    <mergeCell ref="AE7:AF7"/>
    <mergeCell ref="O72:R72"/>
    <mergeCell ref="S64:V64"/>
    <mergeCell ref="C29:F29"/>
    <mergeCell ref="G29:J29"/>
    <mergeCell ref="K29:N29"/>
    <mergeCell ref="O29:R29"/>
    <mergeCell ref="S29:V29"/>
    <mergeCell ref="C64:F64"/>
    <mergeCell ref="G64:J64"/>
    <mergeCell ref="O48:R48"/>
  </mergeCells>
  <phoneticPr fontId="3" type="noConversion"/>
  <printOptions horizontalCentered="1"/>
  <pageMargins left="0.25" right="0.25" top="0.45" bottom="0.45" header="0.3" footer="0.3"/>
  <pageSetup scale="80" fitToHeight="0" orientation="landscape" r:id="rId1"/>
  <headerFooter alignWithMargins="0">
    <oddHeader>&amp;R&amp;"Arial,Bold"&amp;8Page: &amp;P of &amp;N</oddHeader>
    <oddFooter>&amp;L&amp;F&amp;C&amp;A&amp;R&amp;D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Proposed budget</vt:lpstr>
      <vt:lpstr>'Proposed budget'!Print_Area</vt:lpstr>
      <vt:lpstr>'Proposed budget'!Print_Titles</vt:lpstr>
    </vt:vector>
  </TitlesOfParts>
  <Company>UPHS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torrest</dc:creator>
  <cp:lastModifiedBy>Covington, Christian</cp:lastModifiedBy>
  <cp:lastPrinted>2011-03-14T19:47:00Z</cp:lastPrinted>
  <dcterms:created xsi:type="dcterms:W3CDTF">2008-06-23T20:22:59Z</dcterms:created>
  <dcterms:modified xsi:type="dcterms:W3CDTF">2021-04-27T19:02:26Z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